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Forecast" sheetId="3" state="visible" r:id="rId5"/>
    <sheet name="Sensitivity" sheetId="4" state="visible" r:id="rId6"/>
    <sheet name="Checks" sheetId="5" state="visible" r:id="rId7"/>
    <sheet name="ReadMe" sheetId="6" state="visible" r:id="rId8"/>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<sst xmlns="http://schemas.openxmlformats.org/spreadsheetml/2006/main" count="51" uniqueCount="42">
  <si>
    <t xml:space="preserve">Development Management</t>
  </si>
  <si>
    <t xml:space="preserve">FORMULAPLANET  •  EUR  •  v1.2  •  Illustrative inputs  •  Pre-tax</t>
  </si>
  <si>
    <t xml:space="preserve">Active case (1 base / 2 downside)</t>
  </si>
  <si>
    <t xml:space="preserve">Total fees collected</t>
  </si>
  <si>
    <t xml:space="preserve">Total delivery costs</t>
  </si>
  <si>
    <t xml:space="preserve">Management profit</t>
  </si>
  <si>
    <t xml:space="preserve">Profit margin</t>
  </si>
  <si>
    <t xml:space="preserve">Peak working capital</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</si>
  <si>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</si>
  <si>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</si>
  <si>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</si>
  <si>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</si>
  <si>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</si>
  <si>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</si>
  <si>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Managed construction budget</t>
  </si>
  <si>
    <t xml:space="preserve">Development management fee</t>
  </si>
  <si>
    <t xml:space="preserve">Management duration (months)</t>
  </si>
  <si>
    <t xml:space="preserve">Monthly team / payroll costs</t>
  </si>
  <si>
    <t xml:space="preserve">Monthly office / overhead</t>
  </si>
  <si>
    <t xml:space="preserve">Completion success fee</t>
  </si>
  <si>
    <t xml:space="preserve">Fee retention released at completion</t>
  </si>
  <si>
    <t xml:space="preserve">Forecast</t>
  </si>
  <si>
    <t xml:space="preserve">Month</t>
  </si>
  <si>
    <t xml:space="preserve">Managed construction spend</t>
  </si>
  <si>
    <t xml:space="preserve">Base fee earned</t>
  </si>
  <si>
    <t xml:space="preserve">Fee receipts incl. retention release</t>
  </si>
  <si>
    <t xml:space="preserve">Team and overhead cost</t>
  </si>
  <si>
    <t xml:space="preserve">Net management cash flow</t>
  </si>
  <si>
    <t xml:space="preserve">Cumulative cash flow</t>
  </si>
  <si>
    <t xml:space="preserve">Sensitivity</t>
  </si>
  <si>
    <t xml:space="preserve">Management profit: project duration in months vertically; management fee percentage horizontally.</t>
  </si>
  <si>
    <t xml:space="preserve">Checks</t>
  </si>
  <si>
    <t xml:space="preserve">Fee reconciliation (zero)</t>
  </si>
  <si>
    <t xml:space="preserve">Construction budget reconciliation</t>
  </si>
  <si>
    <t xml:space="preserve">Dashboard IRR calculation</t>
  </si>
  <si>
    <t xml:space="preserve">N/A — no Dashboard IRR output</t>
  </si>
  <si>
    <t xml:space="preserve">ReadMe</t>
  </si>
  <si>
    <t xml:space="preserve">Development Management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</si>
  <si>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</si>
  <si>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</si>
  <si>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</si>
  <si>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Development manager fee business, not property investment returns. Monthly evenly phased work, payroll, retention and completion bonus. No IRR is shown where the business has no initial investment. Duration must be 1–36 months.</t>
  </si>
</sst>
</file>

<file path=xl/styles.xml><?xml version="1.0" encoding="utf-8"?>
<styleSheet xmlns="http://schemas.openxmlformats.org/spreadsheetml/2006/main">
  <numFmts count="4">
    <numFmt numFmtId="164" formatCode="General"/>
    <numFmt numFmtId="165" formatCode="#,##0;\(#,##0\);\–"/>
    <numFmt numFmtId="166" formatCode="0.0%;\(0.0%\);\–"/>
    <numFmt numFmtId="167"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SUM(Forecast!C10:AM10)</f>
        <v>775000</v>
      </c>
      <c r="D8" s="6"/>
      <c r="E8" s="3"/>
      <c r="F8" s="3"/>
      <c r="G8" s="3"/>
      <c r="H8" s="3"/>
      <c r="I8" s="3"/>
      <c r="J8" s="3"/>
      <c r="K8" s="3"/>
    </row>
    <row r="9" customFormat="false" ht="25" hidden="false" customHeight="true" outlineLevel="0" collapsed="false">
      <c r="A9" s="1"/>
      <c r="B9" s="7" t="s">
        <v>4</v>
      </c>
      <c r="C9" s="8" t="n">
        <f aca="false">SUM(Forecast!C11:AM11)</f>
        <v>456000</v>
      </c>
      <c r="D9" s="9"/>
      <c r="E9" s="3"/>
      <c r="F9" s="3"/>
      <c r="G9" s="3"/>
      <c r="H9" s="3"/>
      <c r="I9" s="3"/>
      <c r="J9" s="3"/>
      <c r="K9" s="3"/>
    </row>
    <row r="10" customFormat="false" ht="25" hidden="false" customHeight="true" outlineLevel="0" collapsed="false">
      <c r="A10" s="1"/>
      <c r="B10" s="4" t="s">
        <v>5</v>
      </c>
      <c r="C10" s="5" t="n">
        <f aca="false">C8-C9</f>
        <v>319000</v>
      </c>
      <c r="D10" s="6"/>
      <c r="E10" s="3"/>
      <c r="F10" s="3"/>
      <c r="G10" s="3"/>
      <c r="H10" s="3"/>
      <c r="I10" s="3"/>
      <c r="J10" s="3"/>
      <c r="K10" s="3"/>
    </row>
    <row r="11" customFormat="false" ht="25" hidden="false" customHeight="true" outlineLevel="0" collapsed="false">
      <c r="A11" s="1"/>
      <c r="B11" s="7" t="s">
        <v>6</v>
      </c>
      <c r="C11" s="10" t="n">
        <f aca="false">IF(C8&gt;0,C10/C8,0)</f>
        <v>0.411612903225806</v>
      </c>
      <c r="D11" s="9"/>
      <c r="E11" s="3"/>
      <c r="F11" s="3"/>
      <c r="G11" s="3"/>
      <c r="H11" s="3"/>
      <c r="I11" s="3"/>
      <c r="J11" s="3"/>
      <c r="K11" s="3"/>
    </row>
    <row r="12" customFormat="false" ht="25" hidden="false" customHeight="true" outlineLevel="0" collapsed="false">
      <c r="A12" s="1"/>
      <c r="B12" s="4" t="s">
        <v>7</v>
      </c>
      <c r="C12" s="5" t="n">
        <f aca="false">-MIN(0,Forecast!C13:AM13)</f>
        <v>0</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1" t="s">
        <v>8</v>
      </c>
      <c r="C26" s="11"/>
      <c r="D26" s="11"/>
      <c r="E26" s="11"/>
      <c r="F26" s="11"/>
      <c r="G26" s="11"/>
      <c r="H26" s="11"/>
      <c r="I26" s="11"/>
      <c r="J26" s="11"/>
      <c r="K26" s="11"/>
    </row>
    <row r="27" customFormat="false" ht="25" hidden="false" customHeight="true" outlineLevel="0" collapsed="false">
      <c r="A27" s="1"/>
      <c r="B27" s="11"/>
      <c r="C27" s="11"/>
      <c r="D27" s="11"/>
      <c r="E27" s="11"/>
      <c r="F27" s="11"/>
      <c r="G27" s="11"/>
      <c r="H27" s="11"/>
      <c r="I27" s="11"/>
      <c r="J27" s="11"/>
      <c r="K27" s="11"/>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10</v>
      </c>
      <c r="C6" s="12" t="n">
        <v>1</v>
      </c>
      <c r="D6" s="3"/>
      <c r="E6" s="3"/>
      <c r="F6" s="3"/>
      <c r="G6" s="3"/>
      <c r="H6" s="3"/>
      <c r="I6" s="3"/>
      <c r="J6" s="3"/>
      <c r="K6" s="3"/>
    </row>
    <row r="7" customFormat="false" ht="25" hidden="false" customHeight="true" outlineLevel="0" collapsed="false">
      <c r="A7" s="1"/>
      <c r="B7" s="1"/>
      <c r="C7" s="3" t="s">
        <v>11</v>
      </c>
      <c r="D7" s="3" t="s">
        <v>12</v>
      </c>
      <c r="E7" s="3" t="s">
        <v>13</v>
      </c>
      <c r="F7" s="3"/>
      <c r="G7" s="3"/>
      <c r="H7" s="3"/>
      <c r="I7" s="3"/>
      <c r="J7" s="3"/>
      <c r="K7" s="3"/>
    </row>
    <row r="8" customFormat="false" ht="25" hidden="false" customHeight="true" outlineLevel="0" collapsed="false">
      <c r="A8" s="1"/>
      <c r="B8" s="1" t="s">
        <v>14</v>
      </c>
      <c r="C8" s="13" t="n">
        <v>15000000</v>
      </c>
      <c r="D8" s="13" t="n">
        <v>17000000</v>
      </c>
      <c r="E8" s="3" t="n">
        <f aca="false">IF($C$6=2,D8,C8)</f>
        <v>15000000</v>
      </c>
      <c r="F8" s="3"/>
      <c r="G8" s="3"/>
      <c r="H8" s="3"/>
      <c r="I8" s="3"/>
      <c r="J8" s="3"/>
      <c r="K8" s="3"/>
    </row>
    <row r="9" customFormat="false" ht="25" hidden="false" customHeight="true" outlineLevel="0" collapsed="false">
      <c r="A9" s="1"/>
      <c r="B9" s="1" t="s">
        <v>15</v>
      </c>
      <c r="C9" s="14" t="n">
        <v>0.045</v>
      </c>
      <c r="D9" s="14" t="n">
        <v>0.045</v>
      </c>
      <c r="E9" s="15" t="n">
        <f aca="false">IF($C$6=2,D9,C9)</f>
        <v>0.045</v>
      </c>
      <c r="F9" s="3"/>
      <c r="G9" s="3"/>
      <c r="H9" s="3"/>
      <c r="I9" s="3"/>
      <c r="J9" s="3"/>
      <c r="K9" s="3"/>
    </row>
    <row r="10" customFormat="false" ht="25" hidden="false" customHeight="true" outlineLevel="0" collapsed="false">
      <c r="A10" s="1"/>
      <c r="B10" s="1" t="s">
        <v>16</v>
      </c>
      <c r="C10" s="13" t="n">
        <v>24</v>
      </c>
      <c r="D10" s="13" t="n">
        <v>30</v>
      </c>
      <c r="E10" s="3" t="n">
        <f aca="false">IF($C$6=2,D10,C10)</f>
        <v>24</v>
      </c>
      <c r="F10" s="3"/>
      <c r="G10" s="3"/>
      <c r="H10" s="3"/>
      <c r="I10" s="3"/>
      <c r="J10" s="3"/>
      <c r="K10" s="3"/>
    </row>
    <row r="11" customFormat="false" ht="25" hidden="false" customHeight="true" outlineLevel="0" collapsed="false">
      <c r="A11" s="1"/>
      <c r="B11" s="1" t="s">
        <v>17</v>
      </c>
      <c r="C11" s="13" t="n">
        <v>16000</v>
      </c>
      <c r="D11" s="13" t="n">
        <v>19000</v>
      </c>
      <c r="E11" s="3" t="n">
        <f aca="false">IF($C$6=2,D11,C11)</f>
        <v>16000</v>
      </c>
      <c r="F11" s="3"/>
      <c r="G11" s="3"/>
      <c r="H11" s="3"/>
      <c r="I11" s="3"/>
      <c r="J11" s="3"/>
      <c r="K11" s="3"/>
    </row>
    <row r="12" customFormat="false" ht="25" hidden="false" customHeight="true" outlineLevel="0" collapsed="false">
      <c r="A12" s="1"/>
      <c r="B12" s="1" t="s">
        <v>18</v>
      </c>
      <c r="C12" s="13" t="n">
        <v>3000</v>
      </c>
      <c r="D12" s="13" t="n">
        <v>4000</v>
      </c>
      <c r="E12" s="3" t="n">
        <f aca="false">IF($C$6=2,D12,C12)</f>
        <v>3000</v>
      </c>
      <c r="F12" s="3"/>
      <c r="G12" s="3"/>
      <c r="H12" s="3"/>
      <c r="I12" s="3"/>
      <c r="J12" s="3"/>
      <c r="K12" s="3"/>
    </row>
    <row r="13" customFormat="false" ht="25" hidden="false" customHeight="true" outlineLevel="0" collapsed="false">
      <c r="A13" s="1"/>
      <c r="B13" s="1" t="s">
        <v>19</v>
      </c>
      <c r="C13" s="13" t="n">
        <v>100000</v>
      </c>
      <c r="D13" s="13" t="n">
        <v>0</v>
      </c>
      <c r="E13" s="3" t="n">
        <f aca="false">IF($C$6=2,D13,C13)</f>
        <v>100000</v>
      </c>
      <c r="F13" s="3"/>
      <c r="G13" s="3"/>
      <c r="H13" s="3"/>
      <c r="I13" s="3"/>
      <c r="J13" s="3"/>
      <c r="K13" s="3"/>
    </row>
    <row r="14" customFormat="false" ht="25" hidden="false" customHeight="true" outlineLevel="0" collapsed="false">
      <c r="A14" s="1"/>
      <c r="B14" s="1" t="s">
        <v>20</v>
      </c>
      <c r="C14" s="14" t="n">
        <v>0.1</v>
      </c>
      <c r="D14" s="14" t="n">
        <v>0.1</v>
      </c>
      <c r="E14" s="15" t="n">
        <f aca="false">IF($C$6=2,D14,C14)</f>
        <v>0.1</v>
      </c>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21</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22</v>
      </c>
      <c r="C6" s="3" t="n">
        <f aca="false">0</f>
        <v>0</v>
      </c>
      <c r="D6" s="3" t="n">
        <f aca="false">1</f>
        <v>1</v>
      </c>
      <c r="E6" s="3" t="n">
        <f aca="false">2</f>
        <v>2</v>
      </c>
      <c r="F6" s="3" t="n">
        <f aca="false">3</f>
        <v>3</v>
      </c>
      <c r="G6" s="3" t="n">
        <f aca="false">4</f>
        <v>4</v>
      </c>
      <c r="H6" s="3" t="n">
        <f aca="false">5</f>
        <v>5</v>
      </c>
      <c r="I6" s="3" t="n">
        <f aca="false">6</f>
        <v>6</v>
      </c>
      <c r="J6" s="3" t="n">
        <f aca="false">7</f>
        <v>7</v>
      </c>
      <c r="K6" s="3" t="n">
        <f aca="false">8</f>
        <v>8</v>
      </c>
      <c r="L6" s="0" t="n">
        <f aca="false">9</f>
        <v>9</v>
      </c>
      <c r="M6" s="0" t="n">
        <f aca="false">10</f>
        <v>10</v>
      </c>
      <c r="N6" s="0" t="n">
        <f aca="false">11</f>
        <v>11</v>
      </c>
      <c r="O6" s="0" t="n">
        <f aca="false">12</f>
        <v>12</v>
      </c>
      <c r="P6" s="0" t="n">
        <f aca="false">13</f>
        <v>13</v>
      </c>
      <c r="Q6" s="0" t="n">
        <f aca="false">14</f>
        <v>14</v>
      </c>
      <c r="R6" s="0" t="n">
        <f aca="false">15</f>
        <v>15</v>
      </c>
      <c r="S6" s="0" t="n">
        <f aca="false">16</f>
        <v>16</v>
      </c>
      <c r="T6" s="0" t="n">
        <f aca="false">17</f>
        <v>17</v>
      </c>
      <c r="U6" s="0" t="n">
        <f aca="false">18</f>
        <v>18</v>
      </c>
      <c r="V6" s="0" t="n">
        <f aca="false">19</f>
        <v>19</v>
      </c>
      <c r="W6" s="0" t="n">
        <f aca="false">20</f>
        <v>20</v>
      </c>
      <c r="X6" s="0" t="n">
        <f aca="false">21</f>
        <v>21</v>
      </c>
      <c r="Y6" s="0" t="n">
        <f aca="false">22</f>
        <v>22</v>
      </c>
      <c r="Z6" s="0" t="n">
        <f aca="false">23</f>
        <v>23</v>
      </c>
      <c r="AA6" s="0" t="n">
        <f aca="false">24</f>
        <v>24</v>
      </c>
      <c r="AB6" s="0" t="n">
        <f aca="false">25</f>
        <v>25</v>
      </c>
      <c r="AC6" s="0" t="n">
        <f aca="false">26</f>
        <v>26</v>
      </c>
      <c r="AD6" s="0" t="n">
        <f aca="false">27</f>
        <v>27</v>
      </c>
      <c r="AE6" s="0" t="n">
        <f aca="false">28</f>
        <v>28</v>
      </c>
      <c r="AF6" s="0" t="n">
        <f aca="false">29</f>
        <v>29</v>
      </c>
      <c r="AG6" s="0" t="n">
        <f aca="false">30</f>
        <v>30</v>
      </c>
      <c r="AH6" s="0" t="n">
        <f aca="false">31</f>
        <v>31</v>
      </c>
      <c r="AI6" s="0" t="n">
        <f aca="false">32</f>
        <v>32</v>
      </c>
      <c r="AJ6" s="0" t="n">
        <f aca="false">33</f>
        <v>33</v>
      </c>
      <c r="AK6" s="0" t="n">
        <f aca="false">34</f>
        <v>34</v>
      </c>
      <c r="AL6" s="0" t="n">
        <f aca="false">35</f>
        <v>35</v>
      </c>
      <c r="AM6" s="0" t="n">
        <f aca="false">36</f>
        <v>36</v>
      </c>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23</v>
      </c>
      <c r="C8" s="3" t="n">
        <f aca="false">0</f>
        <v>0</v>
      </c>
      <c r="D8" s="3" t="n">
        <f aca="false">IF(D$6&lt;=Assumptions!$E$10,Assumptions!$E$8/Assumptions!$E$10,0)</f>
        <v>625000</v>
      </c>
      <c r="E8" s="3" t="n">
        <f aca="false">IF(E$6&lt;=Assumptions!$E$10,Assumptions!$E$8/Assumptions!$E$10,0)</f>
        <v>625000</v>
      </c>
      <c r="F8" s="3" t="n">
        <f aca="false">IF(F$6&lt;=Assumptions!$E$10,Assumptions!$E$8/Assumptions!$E$10,0)</f>
        <v>625000</v>
      </c>
      <c r="G8" s="3" t="n">
        <f aca="false">IF(G$6&lt;=Assumptions!$E$10,Assumptions!$E$8/Assumptions!$E$10,0)</f>
        <v>625000</v>
      </c>
      <c r="H8" s="3" t="n">
        <f aca="false">IF(H$6&lt;=Assumptions!$E$10,Assumptions!$E$8/Assumptions!$E$10,0)</f>
        <v>625000</v>
      </c>
      <c r="I8" s="3" t="n">
        <f aca="false">IF(I$6&lt;=Assumptions!$E$10,Assumptions!$E$8/Assumptions!$E$10,0)</f>
        <v>625000</v>
      </c>
      <c r="J8" s="3" t="n">
        <f aca="false">IF(J$6&lt;=Assumptions!$E$10,Assumptions!$E$8/Assumptions!$E$10,0)</f>
        <v>625000</v>
      </c>
      <c r="K8" s="3" t="n">
        <f aca="false">IF(K$6&lt;=Assumptions!$E$10,Assumptions!$E$8/Assumptions!$E$10,0)</f>
        <v>625000</v>
      </c>
      <c r="L8" s="0" t="n">
        <f aca="false">IF(L$6&lt;=Assumptions!$E$10,Assumptions!$E$8/Assumptions!$E$10,0)</f>
        <v>625000</v>
      </c>
      <c r="M8" s="0" t="n">
        <f aca="false">IF(M$6&lt;=Assumptions!$E$10,Assumptions!$E$8/Assumptions!$E$10,0)</f>
        <v>625000</v>
      </c>
      <c r="N8" s="0" t="n">
        <f aca="false">IF(N$6&lt;=Assumptions!$E$10,Assumptions!$E$8/Assumptions!$E$10,0)</f>
        <v>625000</v>
      </c>
      <c r="O8" s="0" t="n">
        <f aca="false">IF(O$6&lt;=Assumptions!$E$10,Assumptions!$E$8/Assumptions!$E$10,0)</f>
        <v>625000</v>
      </c>
      <c r="P8" s="0" t="n">
        <f aca="false">IF(P$6&lt;=Assumptions!$E$10,Assumptions!$E$8/Assumptions!$E$10,0)</f>
        <v>625000</v>
      </c>
      <c r="Q8" s="0" t="n">
        <f aca="false">IF(Q$6&lt;=Assumptions!$E$10,Assumptions!$E$8/Assumptions!$E$10,0)</f>
        <v>625000</v>
      </c>
      <c r="R8" s="0" t="n">
        <f aca="false">IF(R$6&lt;=Assumptions!$E$10,Assumptions!$E$8/Assumptions!$E$10,0)</f>
        <v>625000</v>
      </c>
      <c r="S8" s="0" t="n">
        <f aca="false">IF(S$6&lt;=Assumptions!$E$10,Assumptions!$E$8/Assumptions!$E$10,0)</f>
        <v>625000</v>
      </c>
      <c r="T8" s="0" t="n">
        <f aca="false">IF(T$6&lt;=Assumptions!$E$10,Assumptions!$E$8/Assumptions!$E$10,0)</f>
        <v>625000</v>
      </c>
      <c r="U8" s="0" t="n">
        <f aca="false">IF(U$6&lt;=Assumptions!$E$10,Assumptions!$E$8/Assumptions!$E$10,0)</f>
        <v>625000</v>
      </c>
      <c r="V8" s="0" t="n">
        <f aca="false">IF(V$6&lt;=Assumptions!$E$10,Assumptions!$E$8/Assumptions!$E$10,0)</f>
        <v>625000</v>
      </c>
      <c r="W8" s="0" t="n">
        <f aca="false">IF(W$6&lt;=Assumptions!$E$10,Assumptions!$E$8/Assumptions!$E$10,0)</f>
        <v>625000</v>
      </c>
      <c r="X8" s="0" t="n">
        <f aca="false">IF(X$6&lt;=Assumptions!$E$10,Assumptions!$E$8/Assumptions!$E$10,0)</f>
        <v>625000</v>
      </c>
      <c r="Y8" s="0" t="n">
        <f aca="false">IF(Y$6&lt;=Assumptions!$E$10,Assumptions!$E$8/Assumptions!$E$10,0)</f>
        <v>625000</v>
      </c>
      <c r="Z8" s="0" t="n">
        <f aca="false">IF(Z$6&lt;=Assumptions!$E$10,Assumptions!$E$8/Assumptions!$E$10,0)</f>
        <v>625000</v>
      </c>
      <c r="AA8" s="0" t="n">
        <f aca="false">IF(AA$6&lt;=Assumptions!$E$10,Assumptions!$E$8/Assumptions!$E$10,0)</f>
        <v>625000</v>
      </c>
      <c r="AB8" s="0" t="n">
        <f aca="false">IF(AB$6&lt;=Assumptions!$E$10,Assumptions!$E$8/Assumptions!$E$10,0)</f>
        <v>0</v>
      </c>
      <c r="AC8" s="0" t="n">
        <f aca="false">IF(AC$6&lt;=Assumptions!$E$10,Assumptions!$E$8/Assumptions!$E$10,0)</f>
        <v>0</v>
      </c>
      <c r="AD8" s="0" t="n">
        <f aca="false">IF(AD$6&lt;=Assumptions!$E$10,Assumptions!$E$8/Assumptions!$E$10,0)</f>
        <v>0</v>
      </c>
      <c r="AE8" s="0" t="n">
        <f aca="false">IF(AE$6&lt;=Assumptions!$E$10,Assumptions!$E$8/Assumptions!$E$10,0)</f>
        <v>0</v>
      </c>
      <c r="AF8" s="0" t="n">
        <f aca="false">IF(AF$6&lt;=Assumptions!$E$10,Assumptions!$E$8/Assumptions!$E$10,0)</f>
        <v>0</v>
      </c>
      <c r="AG8" s="0" t="n">
        <f aca="false">IF(AG$6&lt;=Assumptions!$E$10,Assumptions!$E$8/Assumptions!$E$10,0)</f>
        <v>0</v>
      </c>
      <c r="AH8" s="0" t="n">
        <f aca="false">IF(AH$6&lt;=Assumptions!$E$10,Assumptions!$E$8/Assumptions!$E$10,0)</f>
        <v>0</v>
      </c>
      <c r="AI8" s="0" t="n">
        <f aca="false">IF(AI$6&lt;=Assumptions!$E$10,Assumptions!$E$8/Assumptions!$E$10,0)</f>
        <v>0</v>
      </c>
      <c r="AJ8" s="0" t="n">
        <f aca="false">IF(AJ$6&lt;=Assumptions!$E$10,Assumptions!$E$8/Assumptions!$E$10,0)</f>
        <v>0</v>
      </c>
      <c r="AK8" s="0" t="n">
        <f aca="false">IF(AK$6&lt;=Assumptions!$E$10,Assumptions!$E$8/Assumptions!$E$10,0)</f>
        <v>0</v>
      </c>
      <c r="AL8" s="0" t="n">
        <f aca="false">IF(AL$6&lt;=Assumptions!$E$10,Assumptions!$E$8/Assumptions!$E$10,0)</f>
        <v>0</v>
      </c>
      <c r="AM8" s="0" t="n">
        <f aca="false">IF(AM$6&lt;=Assumptions!$E$10,Assumptions!$E$8/Assumptions!$E$10,0)</f>
        <v>0</v>
      </c>
    </row>
    <row r="9" customFormat="false" ht="25" hidden="false" customHeight="true" outlineLevel="0" collapsed="false">
      <c r="A9" s="1"/>
      <c r="B9" s="1" t="s">
        <v>24</v>
      </c>
      <c r="C9" s="3" t="n">
        <f aca="false">C8*Assumptions!$E$9</f>
        <v>0</v>
      </c>
      <c r="D9" s="3" t="n">
        <f aca="false">D8*Assumptions!$E$9</f>
        <v>28125</v>
      </c>
      <c r="E9" s="3" t="n">
        <f aca="false">E8*Assumptions!$E$9</f>
        <v>28125</v>
      </c>
      <c r="F9" s="3" t="n">
        <f aca="false">F8*Assumptions!$E$9</f>
        <v>28125</v>
      </c>
      <c r="G9" s="3" t="n">
        <f aca="false">G8*Assumptions!$E$9</f>
        <v>28125</v>
      </c>
      <c r="H9" s="3" t="n">
        <f aca="false">H8*Assumptions!$E$9</f>
        <v>28125</v>
      </c>
      <c r="I9" s="3" t="n">
        <f aca="false">I8*Assumptions!$E$9</f>
        <v>28125</v>
      </c>
      <c r="J9" s="3" t="n">
        <f aca="false">J8*Assumptions!$E$9</f>
        <v>28125</v>
      </c>
      <c r="K9" s="3" t="n">
        <f aca="false">K8*Assumptions!$E$9</f>
        <v>28125</v>
      </c>
      <c r="L9" s="0" t="n">
        <f aca="false">L8*Assumptions!$E$9</f>
        <v>28125</v>
      </c>
      <c r="M9" s="0" t="n">
        <f aca="false">M8*Assumptions!$E$9</f>
        <v>28125</v>
      </c>
      <c r="N9" s="0" t="n">
        <f aca="false">N8*Assumptions!$E$9</f>
        <v>28125</v>
      </c>
      <c r="O9" s="0" t="n">
        <f aca="false">O8*Assumptions!$E$9</f>
        <v>28125</v>
      </c>
      <c r="P9" s="0" t="n">
        <f aca="false">P8*Assumptions!$E$9</f>
        <v>28125</v>
      </c>
      <c r="Q9" s="0" t="n">
        <f aca="false">Q8*Assumptions!$E$9</f>
        <v>28125</v>
      </c>
      <c r="R9" s="0" t="n">
        <f aca="false">R8*Assumptions!$E$9</f>
        <v>28125</v>
      </c>
      <c r="S9" s="0" t="n">
        <f aca="false">S8*Assumptions!$E$9</f>
        <v>28125</v>
      </c>
      <c r="T9" s="0" t="n">
        <f aca="false">T8*Assumptions!$E$9</f>
        <v>28125</v>
      </c>
      <c r="U9" s="0" t="n">
        <f aca="false">U8*Assumptions!$E$9</f>
        <v>28125</v>
      </c>
      <c r="V9" s="0" t="n">
        <f aca="false">V8*Assumptions!$E$9</f>
        <v>28125</v>
      </c>
      <c r="W9" s="0" t="n">
        <f aca="false">W8*Assumptions!$E$9</f>
        <v>28125</v>
      </c>
      <c r="X9" s="0" t="n">
        <f aca="false">X8*Assumptions!$E$9</f>
        <v>28125</v>
      </c>
      <c r="Y9" s="0" t="n">
        <f aca="false">Y8*Assumptions!$E$9</f>
        <v>28125</v>
      </c>
      <c r="Z9" s="0" t="n">
        <f aca="false">Z8*Assumptions!$E$9</f>
        <v>28125</v>
      </c>
      <c r="AA9" s="0" t="n">
        <f aca="false">AA8*Assumptions!$E$9</f>
        <v>28125</v>
      </c>
      <c r="AB9" s="0" t="n">
        <f aca="false">AB8*Assumptions!$E$9</f>
        <v>0</v>
      </c>
      <c r="AC9" s="0" t="n">
        <f aca="false">AC8*Assumptions!$E$9</f>
        <v>0</v>
      </c>
      <c r="AD9" s="0" t="n">
        <f aca="false">AD8*Assumptions!$E$9</f>
        <v>0</v>
      </c>
      <c r="AE9" s="0" t="n">
        <f aca="false">AE8*Assumptions!$E$9</f>
        <v>0</v>
      </c>
      <c r="AF9" s="0" t="n">
        <f aca="false">AF8*Assumptions!$E$9</f>
        <v>0</v>
      </c>
      <c r="AG9" s="0" t="n">
        <f aca="false">AG8*Assumptions!$E$9</f>
        <v>0</v>
      </c>
      <c r="AH9" s="0" t="n">
        <f aca="false">AH8*Assumptions!$E$9</f>
        <v>0</v>
      </c>
      <c r="AI9" s="0" t="n">
        <f aca="false">AI8*Assumptions!$E$9</f>
        <v>0</v>
      </c>
      <c r="AJ9" s="0" t="n">
        <f aca="false">AJ8*Assumptions!$E$9</f>
        <v>0</v>
      </c>
      <c r="AK9" s="0" t="n">
        <f aca="false">AK8*Assumptions!$E$9</f>
        <v>0</v>
      </c>
      <c r="AL9" s="0" t="n">
        <f aca="false">AL8*Assumptions!$E$9</f>
        <v>0</v>
      </c>
      <c r="AM9" s="0" t="n">
        <f aca="false">AM8*Assumptions!$E$9</f>
        <v>0</v>
      </c>
    </row>
    <row r="10" customFormat="false" ht="25" hidden="false" customHeight="true" outlineLevel="0" collapsed="false">
      <c r="A10" s="1"/>
      <c r="B10" s="1" t="s">
        <v>25</v>
      </c>
      <c r="C10" s="3" t="n">
        <f aca="false">C9*(1-Assumptions!$E$14)+IF(C$6=Assumptions!$E$10,Assumptions!$E$8*Assumptions!$E$9*Assumptions!$E$14+Assumptions!$E$13,0)</f>
        <v>0</v>
      </c>
      <c r="D10" s="3" t="n">
        <f aca="false">D9*(1-Assumptions!$E$14)+IF(D$6=Assumptions!$E$10,Assumptions!$E$8*Assumptions!$E$9*Assumptions!$E$14+Assumptions!$E$13,0)</f>
        <v>25312.5</v>
      </c>
      <c r="E10" s="3" t="n">
        <f aca="false">E9*(1-Assumptions!$E$14)+IF(E$6=Assumptions!$E$10,Assumptions!$E$8*Assumptions!$E$9*Assumptions!$E$14+Assumptions!$E$13,0)</f>
        <v>25312.5</v>
      </c>
      <c r="F10" s="3" t="n">
        <f aca="false">F9*(1-Assumptions!$E$14)+IF(F$6=Assumptions!$E$10,Assumptions!$E$8*Assumptions!$E$9*Assumptions!$E$14+Assumptions!$E$13,0)</f>
        <v>25312.5</v>
      </c>
      <c r="G10" s="3" t="n">
        <f aca="false">G9*(1-Assumptions!$E$14)+IF(G$6=Assumptions!$E$10,Assumptions!$E$8*Assumptions!$E$9*Assumptions!$E$14+Assumptions!$E$13,0)</f>
        <v>25312.5</v>
      </c>
      <c r="H10" s="3" t="n">
        <f aca="false">H9*(1-Assumptions!$E$14)+IF(H$6=Assumptions!$E$10,Assumptions!$E$8*Assumptions!$E$9*Assumptions!$E$14+Assumptions!$E$13,0)</f>
        <v>25312.5</v>
      </c>
      <c r="I10" s="3" t="n">
        <f aca="false">I9*(1-Assumptions!$E$14)+IF(I$6=Assumptions!$E$10,Assumptions!$E$8*Assumptions!$E$9*Assumptions!$E$14+Assumptions!$E$13,0)</f>
        <v>25312.5</v>
      </c>
      <c r="J10" s="3" t="n">
        <f aca="false">J9*(1-Assumptions!$E$14)+IF(J$6=Assumptions!$E$10,Assumptions!$E$8*Assumptions!$E$9*Assumptions!$E$14+Assumptions!$E$13,0)</f>
        <v>25312.5</v>
      </c>
      <c r="K10" s="3" t="n">
        <f aca="false">K9*(1-Assumptions!$E$14)+IF(K$6=Assumptions!$E$10,Assumptions!$E$8*Assumptions!$E$9*Assumptions!$E$14+Assumptions!$E$13,0)</f>
        <v>25312.5</v>
      </c>
      <c r="L10" s="0" t="n">
        <f aca="false">L9*(1-Assumptions!$E$14)+IF(L$6=Assumptions!$E$10,Assumptions!$E$8*Assumptions!$E$9*Assumptions!$E$14+Assumptions!$E$13,0)</f>
        <v>25312.5</v>
      </c>
      <c r="M10" s="0" t="n">
        <f aca="false">M9*(1-Assumptions!$E$14)+IF(M$6=Assumptions!$E$10,Assumptions!$E$8*Assumptions!$E$9*Assumptions!$E$14+Assumptions!$E$13,0)</f>
        <v>25312.5</v>
      </c>
      <c r="N10" s="0" t="n">
        <f aca="false">N9*(1-Assumptions!$E$14)+IF(N$6=Assumptions!$E$10,Assumptions!$E$8*Assumptions!$E$9*Assumptions!$E$14+Assumptions!$E$13,0)</f>
        <v>25312.5</v>
      </c>
      <c r="O10" s="0" t="n">
        <f aca="false">O9*(1-Assumptions!$E$14)+IF(O$6=Assumptions!$E$10,Assumptions!$E$8*Assumptions!$E$9*Assumptions!$E$14+Assumptions!$E$13,0)</f>
        <v>25312.5</v>
      </c>
      <c r="P10" s="0" t="n">
        <f aca="false">P9*(1-Assumptions!$E$14)+IF(P$6=Assumptions!$E$10,Assumptions!$E$8*Assumptions!$E$9*Assumptions!$E$14+Assumptions!$E$13,0)</f>
        <v>25312.5</v>
      </c>
      <c r="Q10" s="0" t="n">
        <f aca="false">Q9*(1-Assumptions!$E$14)+IF(Q$6=Assumptions!$E$10,Assumptions!$E$8*Assumptions!$E$9*Assumptions!$E$14+Assumptions!$E$13,0)</f>
        <v>25312.5</v>
      </c>
      <c r="R10" s="0" t="n">
        <f aca="false">R9*(1-Assumptions!$E$14)+IF(R$6=Assumptions!$E$10,Assumptions!$E$8*Assumptions!$E$9*Assumptions!$E$14+Assumptions!$E$13,0)</f>
        <v>25312.5</v>
      </c>
      <c r="S10" s="0" t="n">
        <f aca="false">S9*(1-Assumptions!$E$14)+IF(S$6=Assumptions!$E$10,Assumptions!$E$8*Assumptions!$E$9*Assumptions!$E$14+Assumptions!$E$13,0)</f>
        <v>25312.5</v>
      </c>
      <c r="T10" s="0" t="n">
        <f aca="false">T9*(1-Assumptions!$E$14)+IF(T$6=Assumptions!$E$10,Assumptions!$E$8*Assumptions!$E$9*Assumptions!$E$14+Assumptions!$E$13,0)</f>
        <v>25312.5</v>
      </c>
      <c r="U10" s="0" t="n">
        <f aca="false">U9*(1-Assumptions!$E$14)+IF(U$6=Assumptions!$E$10,Assumptions!$E$8*Assumptions!$E$9*Assumptions!$E$14+Assumptions!$E$13,0)</f>
        <v>25312.5</v>
      </c>
      <c r="V10" s="0" t="n">
        <f aca="false">V9*(1-Assumptions!$E$14)+IF(V$6=Assumptions!$E$10,Assumptions!$E$8*Assumptions!$E$9*Assumptions!$E$14+Assumptions!$E$13,0)</f>
        <v>25312.5</v>
      </c>
      <c r="W10" s="0" t="n">
        <f aca="false">W9*(1-Assumptions!$E$14)+IF(W$6=Assumptions!$E$10,Assumptions!$E$8*Assumptions!$E$9*Assumptions!$E$14+Assumptions!$E$13,0)</f>
        <v>25312.5</v>
      </c>
      <c r="X10" s="0" t="n">
        <f aca="false">X9*(1-Assumptions!$E$14)+IF(X$6=Assumptions!$E$10,Assumptions!$E$8*Assumptions!$E$9*Assumptions!$E$14+Assumptions!$E$13,0)</f>
        <v>25312.5</v>
      </c>
      <c r="Y10" s="0" t="n">
        <f aca="false">Y9*(1-Assumptions!$E$14)+IF(Y$6=Assumptions!$E$10,Assumptions!$E$8*Assumptions!$E$9*Assumptions!$E$14+Assumptions!$E$13,0)</f>
        <v>25312.5</v>
      </c>
      <c r="Z10" s="0" t="n">
        <f aca="false">Z9*(1-Assumptions!$E$14)+IF(Z$6=Assumptions!$E$10,Assumptions!$E$8*Assumptions!$E$9*Assumptions!$E$14+Assumptions!$E$13,0)</f>
        <v>25312.5</v>
      </c>
      <c r="AA10" s="0" t="n">
        <f aca="false">AA9*(1-Assumptions!$E$14)+IF(AA$6=Assumptions!$E$10,Assumptions!$E$8*Assumptions!$E$9*Assumptions!$E$14+Assumptions!$E$13,0)</f>
        <v>192812.5</v>
      </c>
      <c r="AB10" s="0" t="n">
        <f aca="false">AB9*(1-Assumptions!$E$14)+IF(AB$6=Assumptions!$E$10,Assumptions!$E$8*Assumptions!$E$9*Assumptions!$E$14+Assumptions!$E$13,0)</f>
        <v>0</v>
      </c>
      <c r="AC10" s="0" t="n">
        <f aca="false">AC9*(1-Assumptions!$E$14)+IF(AC$6=Assumptions!$E$10,Assumptions!$E$8*Assumptions!$E$9*Assumptions!$E$14+Assumptions!$E$13,0)</f>
        <v>0</v>
      </c>
      <c r="AD10" s="0" t="n">
        <f aca="false">AD9*(1-Assumptions!$E$14)+IF(AD$6=Assumptions!$E$10,Assumptions!$E$8*Assumptions!$E$9*Assumptions!$E$14+Assumptions!$E$13,0)</f>
        <v>0</v>
      </c>
      <c r="AE10" s="0" t="n">
        <f aca="false">AE9*(1-Assumptions!$E$14)+IF(AE$6=Assumptions!$E$10,Assumptions!$E$8*Assumptions!$E$9*Assumptions!$E$14+Assumptions!$E$13,0)</f>
        <v>0</v>
      </c>
      <c r="AF10" s="0" t="n">
        <f aca="false">AF9*(1-Assumptions!$E$14)+IF(AF$6=Assumptions!$E$10,Assumptions!$E$8*Assumptions!$E$9*Assumptions!$E$14+Assumptions!$E$13,0)</f>
        <v>0</v>
      </c>
      <c r="AG10" s="0" t="n">
        <f aca="false">AG9*(1-Assumptions!$E$14)+IF(AG$6=Assumptions!$E$10,Assumptions!$E$8*Assumptions!$E$9*Assumptions!$E$14+Assumptions!$E$13,0)</f>
        <v>0</v>
      </c>
      <c r="AH10" s="0" t="n">
        <f aca="false">AH9*(1-Assumptions!$E$14)+IF(AH$6=Assumptions!$E$10,Assumptions!$E$8*Assumptions!$E$9*Assumptions!$E$14+Assumptions!$E$13,0)</f>
        <v>0</v>
      </c>
      <c r="AI10" s="0" t="n">
        <f aca="false">AI9*(1-Assumptions!$E$14)+IF(AI$6=Assumptions!$E$10,Assumptions!$E$8*Assumptions!$E$9*Assumptions!$E$14+Assumptions!$E$13,0)</f>
        <v>0</v>
      </c>
      <c r="AJ10" s="0" t="n">
        <f aca="false">AJ9*(1-Assumptions!$E$14)+IF(AJ$6=Assumptions!$E$10,Assumptions!$E$8*Assumptions!$E$9*Assumptions!$E$14+Assumptions!$E$13,0)</f>
        <v>0</v>
      </c>
      <c r="AK10" s="0" t="n">
        <f aca="false">AK9*(1-Assumptions!$E$14)+IF(AK$6=Assumptions!$E$10,Assumptions!$E$8*Assumptions!$E$9*Assumptions!$E$14+Assumptions!$E$13,0)</f>
        <v>0</v>
      </c>
      <c r="AL10" s="0" t="n">
        <f aca="false">AL9*(1-Assumptions!$E$14)+IF(AL$6=Assumptions!$E$10,Assumptions!$E$8*Assumptions!$E$9*Assumptions!$E$14+Assumptions!$E$13,0)</f>
        <v>0</v>
      </c>
      <c r="AM10" s="0" t="n">
        <f aca="false">AM9*(1-Assumptions!$E$14)+IF(AM$6=Assumptions!$E$10,Assumptions!$E$8*Assumptions!$E$9*Assumptions!$E$14+Assumptions!$E$13,0)</f>
        <v>0</v>
      </c>
    </row>
    <row r="11" customFormat="false" ht="25" hidden="false" customHeight="true" outlineLevel="0" collapsed="false">
      <c r="A11" s="1"/>
      <c r="B11" s="1" t="s">
        <v>26</v>
      </c>
      <c r="C11" s="3" t="n">
        <f aca="false">0</f>
        <v>0</v>
      </c>
      <c r="D11" s="3" t="n">
        <f aca="false">IF(D$6&lt;=Assumptions!$E$10,Assumptions!$E$11+Assumptions!$E$12,0)</f>
        <v>19000</v>
      </c>
      <c r="E11" s="3" t="n">
        <f aca="false">IF(E$6&lt;=Assumptions!$E$10,Assumptions!$E$11+Assumptions!$E$12,0)</f>
        <v>19000</v>
      </c>
      <c r="F11" s="3" t="n">
        <f aca="false">IF(F$6&lt;=Assumptions!$E$10,Assumptions!$E$11+Assumptions!$E$12,0)</f>
        <v>19000</v>
      </c>
      <c r="G11" s="3" t="n">
        <f aca="false">IF(G$6&lt;=Assumptions!$E$10,Assumptions!$E$11+Assumptions!$E$12,0)</f>
        <v>19000</v>
      </c>
      <c r="H11" s="3" t="n">
        <f aca="false">IF(H$6&lt;=Assumptions!$E$10,Assumptions!$E$11+Assumptions!$E$12,0)</f>
        <v>19000</v>
      </c>
      <c r="I11" s="3" t="n">
        <f aca="false">IF(I$6&lt;=Assumptions!$E$10,Assumptions!$E$11+Assumptions!$E$12,0)</f>
        <v>19000</v>
      </c>
      <c r="J11" s="3" t="n">
        <f aca="false">IF(J$6&lt;=Assumptions!$E$10,Assumptions!$E$11+Assumptions!$E$12,0)</f>
        <v>19000</v>
      </c>
      <c r="K11" s="3" t="n">
        <f aca="false">IF(K$6&lt;=Assumptions!$E$10,Assumptions!$E$11+Assumptions!$E$12,0)</f>
        <v>19000</v>
      </c>
      <c r="L11" s="0" t="n">
        <f aca="false">IF(L$6&lt;=Assumptions!$E$10,Assumptions!$E$11+Assumptions!$E$12,0)</f>
        <v>19000</v>
      </c>
      <c r="M11" s="0" t="n">
        <f aca="false">IF(M$6&lt;=Assumptions!$E$10,Assumptions!$E$11+Assumptions!$E$12,0)</f>
        <v>19000</v>
      </c>
      <c r="N11" s="0" t="n">
        <f aca="false">IF(N$6&lt;=Assumptions!$E$10,Assumptions!$E$11+Assumptions!$E$12,0)</f>
        <v>19000</v>
      </c>
      <c r="O11" s="0" t="n">
        <f aca="false">IF(O$6&lt;=Assumptions!$E$10,Assumptions!$E$11+Assumptions!$E$12,0)</f>
        <v>19000</v>
      </c>
      <c r="P11" s="0" t="n">
        <f aca="false">IF(P$6&lt;=Assumptions!$E$10,Assumptions!$E$11+Assumptions!$E$12,0)</f>
        <v>19000</v>
      </c>
      <c r="Q11" s="0" t="n">
        <f aca="false">IF(Q$6&lt;=Assumptions!$E$10,Assumptions!$E$11+Assumptions!$E$12,0)</f>
        <v>19000</v>
      </c>
      <c r="R11" s="0" t="n">
        <f aca="false">IF(R$6&lt;=Assumptions!$E$10,Assumptions!$E$11+Assumptions!$E$12,0)</f>
        <v>19000</v>
      </c>
      <c r="S11" s="0" t="n">
        <f aca="false">IF(S$6&lt;=Assumptions!$E$10,Assumptions!$E$11+Assumptions!$E$12,0)</f>
        <v>19000</v>
      </c>
      <c r="T11" s="0" t="n">
        <f aca="false">IF(T$6&lt;=Assumptions!$E$10,Assumptions!$E$11+Assumptions!$E$12,0)</f>
        <v>19000</v>
      </c>
      <c r="U11" s="0" t="n">
        <f aca="false">IF(U$6&lt;=Assumptions!$E$10,Assumptions!$E$11+Assumptions!$E$12,0)</f>
        <v>19000</v>
      </c>
      <c r="V11" s="0" t="n">
        <f aca="false">IF(V$6&lt;=Assumptions!$E$10,Assumptions!$E$11+Assumptions!$E$12,0)</f>
        <v>19000</v>
      </c>
      <c r="W11" s="0" t="n">
        <f aca="false">IF(W$6&lt;=Assumptions!$E$10,Assumptions!$E$11+Assumptions!$E$12,0)</f>
        <v>19000</v>
      </c>
      <c r="X11" s="0" t="n">
        <f aca="false">IF(X$6&lt;=Assumptions!$E$10,Assumptions!$E$11+Assumptions!$E$12,0)</f>
        <v>19000</v>
      </c>
      <c r="Y11" s="0" t="n">
        <f aca="false">IF(Y$6&lt;=Assumptions!$E$10,Assumptions!$E$11+Assumptions!$E$12,0)</f>
        <v>19000</v>
      </c>
      <c r="Z11" s="0" t="n">
        <f aca="false">IF(Z$6&lt;=Assumptions!$E$10,Assumptions!$E$11+Assumptions!$E$12,0)</f>
        <v>19000</v>
      </c>
      <c r="AA11" s="0" t="n">
        <f aca="false">IF(AA$6&lt;=Assumptions!$E$10,Assumptions!$E$11+Assumptions!$E$12,0)</f>
        <v>19000</v>
      </c>
      <c r="AB11" s="0" t="n">
        <f aca="false">IF(AB$6&lt;=Assumptions!$E$10,Assumptions!$E$11+Assumptions!$E$12,0)</f>
        <v>0</v>
      </c>
      <c r="AC11" s="0" t="n">
        <f aca="false">IF(AC$6&lt;=Assumptions!$E$10,Assumptions!$E$11+Assumptions!$E$12,0)</f>
        <v>0</v>
      </c>
      <c r="AD11" s="0" t="n">
        <f aca="false">IF(AD$6&lt;=Assumptions!$E$10,Assumptions!$E$11+Assumptions!$E$12,0)</f>
        <v>0</v>
      </c>
      <c r="AE11" s="0" t="n">
        <f aca="false">IF(AE$6&lt;=Assumptions!$E$10,Assumptions!$E$11+Assumptions!$E$12,0)</f>
        <v>0</v>
      </c>
      <c r="AF11" s="0" t="n">
        <f aca="false">IF(AF$6&lt;=Assumptions!$E$10,Assumptions!$E$11+Assumptions!$E$12,0)</f>
        <v>0</v>
      </c>
      <c r="AG11" s="0" t="n">
        <f aca="false">IF(AG$6&lt;=Assumptions!$E$10,Assumptions!$E$11+Assumptions!$E$12,0)</f>
        <v>0</v>
      </c>
      <c r="AH11" s="0" t="n">
        <f aca="false">IF(AH$6&lt;=Assumptions!$E$10,Assumptions!$E$11+Assumptions!$E$12,0)</f>
        <v>0</v>
      </c>
      <c r="AI11" s="0" t="n">
        <f aca="false">IF(AI$6&lt;=Assumptions!$E$10,Assumptions!$E$11+Assumptions!$E$12,0)</f>
        <v>0</v>
      </c>
      <c r="AJ11" s="0" t="n">
        <f aca="false">IF(AJ$6&lt;=Assumptions!$E$10,Assumptions!$E$11+Assumptions!$E$12,0)</f>
        <v>0</v>
      </c>
      <c r="AK11" s="0" t="n">
        <f aca="false">IF(AK$6&lt;=Assumptions!$E$10,Assumptions!$E$11+Assumptions!$E$12,0)</f>
        <v>0</v>
      </c>
      <c r="AL11" s="0" t="n">
        <f aca="false">IF(AL$6&lt;=Assumptions!$E$10,Assumptions!$E$11+Assumptions!$E$12,0)</f>
        <v>0</v>
      </c>
      <c r="AM11" s="0" t="n">
        <f aca="false">IF(AM$6&lt;=Assumptions!$E$10,Assumptions!$E$11+Assumptions!$E$12,0)</f>
        <v>0</v>
      </c>
    </row>
    <row r="12" customFormat="false" ht="25" hidden="false" customHeight="true" outlineLevel="0" collapsed="false">
      <c r="A12" s="1"/>
      <c r="B12" s="1" t="s">
        <v>27</v>
      </c>
      <c r="C12" s="3" t="n">
        <f aca="false">C10-C11</f>
        <v>0</v>
      </c>
      <c r="D12" s="3" t="n">
        <f aca="false">D10-D11</f>
        <v>6312.5</v>
      </c>
      <c r="E12" s="3" t="n">
        <f aca="false">E10-E11</f>
        <v>6312.5</v>
      </c>
      <c r="F12" s="3" t="n">
        <f aca="false">F10-F11</f>
        <v>6312.5</v>
      </c>
      <c r="G12" s="3" t="n">
        <f aca="false">G10-G11</f>
        <v>6312.5</v>
      </c>
      <c r="H12" s="3" t="n">
        <f aca="false">H10-H11</f>
        <v>6312.5</v>
      </c>
      <c r="I12" s="3" t="n">
        <f aca="false">I10-I11</f>
        <v>6312.5</v>
      </c>
      <c r="J12" s="3" t="n">
        <f aca="false">J10-J11</f>
        <v>6312.5</v>
      </c>
      <c r="K12" s="3" t="n">
        <f aca="false">K10-K11</f>
        <v>6312.5</v>
      </c>
      <c r="L12" s="0" t="n">
        <f aca="false">L10-L11</f>
        <v>6312.5</v>
      </c>
      <c r="M12" s="0" t="n">
        <f aca="false">M10-M11</f>
        <v>6312.5</v>
      </c>
      <c r="N12" s="0" t="n">
        <f aca="false">N10-N11</f>
        <v>6312.5</v>
      </c>
      <c r="O12" s="0" t="n">
        <f aca="false">O10-O11</f>
        <v>6312.5</v>
      </c>
      <c r="P12" s="0" t="n">
        <f aca="false">P10-P11</f>
        <v>6312.5</v>
      </c>
      <c r="Q12" s="0" t="n">
        <f aca="false">Q10-Q11</f>
        <v>6312.5</v>
      </c>
      <c r="R12" s="0" t="n">
        <f aca="false">R10-R11</f>
        <v>6312.5</v>
      </c>
      <c r="S12" s="0" t="n">
        <f aca="false">S10-S11</f>
        <v>6312.5</v>
      </c>
      <c r="T12" s="0" t="n">
        <f aca="false">T10-T11</f>
        <v>6312.5</v>
      </c>
      <c r="U12" s="0" t="n">
        <f aca="false">U10-U11</f>
        <v>6312.5</v>
      </c>
      <c r="V12" s="0" t="n">
        <f aca="false">V10-V11</f>
        <v>6312.5</v>
      </c>
      <c r="W12" s="0" t="n">
        <f aca="false">W10-W11</f>
        <v>6312.5</v>
      </c>
      <c r="X12" s="0" t="n">
        <f aca="false">X10-X11</f>
        <v>6312.5</v>
      </c>
      <c r="Y12" s="0" t="n">
        <f aca="false">Y10-Y11</f>
        <v>6312.5</v>
      </c>
      <c r="Z12" s="0" t="n">
        <f aca="false">Z10-Z11</f>
        <v>6312.5</v>
      </c>
      <c r="AA12" s="0" t="n">
        <f aca="false">AA10-AA11</f>
        <v>173812.5</v>
      </c>
      <c r="AB12" s="0" t="n">
        <f aca="false">AB10-AB11</f>
        <v>0</v>
      </c>
      <c r="AC12" s="0" t="n">
        <f aca="false">AC10-AC11</f>
        <v>0</v>
      </c>
      <c r="AD12" s="0" t="n">
        <f aca="false">AD10-AD11</f>
        <v>0</v>
      </c>
      <c r="AE12" s="0" t="n">
        <f aca="false">AE10-AE11</f>
        <v>0</v>
      </c>
      <c r="AF12" s="0" t="n">
        <f aca="false">AF10-AF11</f>
        <v>0</v>
      </c>
      <c r="AG12" s="0" t="n">
        <f aca="false">AG10-AG11</f>
        <v>0</v>
      </c>
      <c r="AH12" s="0" t="n">
        <f aca="false">AH10-AH11</f>
        <v>0</v>
      </c>
      <c r="AI12" s="0" t="n">
        <f aca="false">AI10-AI11</f>
        <v>0</v>
      </c>
      <c r="AJ12" s="0" t="n">
        <f aca="false">AJ10-AJ11</f>
        <v>0</v>
      </c>
      <c r="AK12" s="0" t="n">
        <f aca="false">AK10-AK11</f>
        <v>0</v>
      </c>
      <c r="AL12" s="0" t="n">
        <f aca="false">AL10-AL11</f>
        <v>0</v>
      </c>
      <c r="AM12" s="0" t="n">
        <f aca="false">AM10-AM11</f>
        <v>0</v>
      </c>
    </row>
    <row r="13" customFormat="false" ht="25" hidden="false" customHeight="true" outlineLevel="0" collapsed="false">
      <c r="A13" s="1"/>
      <c r="B13" s="1" t="s">
        <v>28</v>
      </c>
      <c r="C13" s="3" t="n">
        <f aca="false">SUM($C12:C12)</f>
        <v>0</v>
      </c>
      <c r="D13" s="3" t="n">
        <f aca="false">SUM($C12:D12)</f>
        <v>6312.5</v>
      </c>
      <c r="E13" s="3" t="n">
        <f aca="false">SUM($C12:E12)</f>
        <v>12625</v>
      </c>
      <c r="F13" s="3" t="n">
        <f aca="false">SUM($C12:F12)</f>
        <v>18937.5</v>
      </c>
      <c r="G13" s="3" t="n">
        <f aca="false">SUM($C12:G12)</f>
        <v>25250</v>
      </c>
      <c r="H13" s="3" t="n">
        <f aca="false">SUM($C12:H12)</f>
        <v>31562.5</v>
      </c>
      <c r="I13" s="3" t="n">
        <f aca="false">SUM($C12:I12)</f>
        <v>37875</v>
      </c>
      <c r="J13" s="3" t="n">
        <f aca="false">SUM($C12:J12)</f>
        <v>44187.5</v>
      </c>
      <c r="K13" s="3" t="n">
        <f aca="false">SUM($C12:K12)</f>
        <v>50500</v>
      </c>
      <c r="L13" s="0" t="n">
        <f aca="false">SUM($C12:L12)</f>
        <v>56812.5</v>
      </c>
      <c r="M13" s="0" t="n">
        <f aca="false">SUM($C12:M12)</f>
        <v>63125</v>
      </c>
      <c r="N13" s="0" t="n">
        <f aca="false">SUM($C12:N12)</f>
        <v>69437.5</v>
      </c>
      <c r="O13" s="0" t="n">
        <f aca="false">SUM($C12:O12)</f>
        <v>75750</v>
      </c>
      <c r="P13" s="0" t="n">
        <f aca="false">SUM($C12:P12)</f>
        <v>82062.5</v>
      </c>
      <c r="Q13" s="0" t="n">
        <f aca="false">SUM($C12:Q12)</f>
        <v>88375</v>
      </c>
      <c r="R13" s="0" t="n">
        <f aca="false">SUM($C12:R12)</f>
        <v>94687.5</v>
      </c>
      <c r="S13" s="0" t="n">
        <f aca="false">SUM($C12:S12)</f>
        <v>101000</v>
      </c>
      <c r="T13" s="0" t="n">
        <f aca="false">SUM($C12:T12)</f>
        <v>107312.5</v>
      </c>
      <c r="U13" s="0" t="n">
        <f aca="false">SUM($C12:U12)</f>
        <v>113625</v>
      </c>
      <c r="V13" s="0" t="n">
        <f aca="false">SUM($C12:V12)</f>
        <v>119937.5</v>
      </c>
      <c r="W13" s="0" t="n">
        <f aca="false">SUM($C12:W12)</f>
        <v>126250</v>
      </c>
      <c r="X13" s="0" t="n">
        <f aca="false">SUM($C12:X12)</f>
        <v>132562.5</v>
      </c>
      <c r="Y13" s="0" t="n">
        <f aca="false">SUM($C12:Y12)</f>
        <v>138875</v>
      </c>
      <c r="Z13" s="0" t="n">
        <f aca="false">SUM($C12:Z12)</f>
        <v>145187.5</v>
      </c>
      <c r="AA13" s="0" t="n">
        <f aca="false">SUM($C12:AA12)</f>
        <v>319000</v>
      </c>
      <c r="AB13" s="0" t="n">
        <f aca="false">SUM($C12:AB12)</f>
        <v>319000</v>
      </c>
      <c r="AC13" s="0" t="n">
        <f aca="false">SUM($C12:AC12)</f>
        <v>319000</v>
      </c>
      <c r="AD13" s="0" t="n">
        <f aca="false">SUM($C12:AD12)</f>
        <v>319000</v>
      </c>
      <c r="AE13" s="0" t="n">
        <f aca="false">SUM($C12:AE12)</f>
        <v>319000</v>
      </c>
      <c r="AF13" s="0" t="n">
        <f aca="false">SUM($C12:AF12)</f>
        <v>319000</v>
      </c>
      <c r="AG13" s="0" t="n">
        <f aca="false">SUM($C12:AG12)</f>
        <v>319000</v>
      </c>
      <c r="AH13" s="0" t="n">
        <f aca="false">SUM($C12:AH12)</f>
        <v>319000</v>
      </c>
      <c r="AI13" s="0" t="n">
        <f aca="false">SUM($C12:AI12)</f>
        <v>319000</v>
      </c>
      <c r="AJ13" s="0" t="n">
        <f aca="false">SUM($C12:AJ12)</f>
        <v>319000</v>
      </c>
      <c r="AK13" s="0" t="n">
        <f aca="false">SUM($C12:AK12)</f>
        <v>319000</v>
      </c>
      <c r="AL13" s="0" t="n">
        <f aca="false">SUM($C12:AL12)</f>
        <v>319000</v>
      </c>
      <c r="AM13" s="0" t="n">
        <f aca="false">SUM($C12:AM12)</f>
        <v>319000</v>
      </c>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29</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1" t="s">
        <v>30</v>
      </c>
      <c r="C6" s="11"/>
      <c r="D6" s="11"/>
      <c r="E6" s="11"/>
      <c r="F6" s="11"/>
      <c r="G6" s="11"/>
      <c r="H6" s="11"/>
      <c r="I6" s="11"/>
      <c r="J6" s="11"/>
      <c r="K6" s="11"/>
    </row>
    <row r="7" customFormat="false" ht="25" hidden="false" customHeight="true" outlineLevel="0" collapsed="false">
      <c r="A7" s="1"/>
      <c r="B7" s="11"/>
      <c r="C7" s="11"/>
      <c r="D7" s="11"/>
      <c r="E7" s="11"/>
      <c r="F7" s="11"/>
      <c r="G7" s="11"/>
      <c r="H7" s="11"/>
      <c r="I7" s="11"/>
      <c r="J7" s="11"/>
      <c r="K7" s="11"/>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5" t="n">
        <f aca="false">Assumptions!$E$9+-0.01</f>
        <v>0.035</v>
      </c>
      <c r="D9" s="15" t="n">
        <f aca="false">Assumptions!$E$9+-0.005</f>
        <v>0.04</v>
      </c>
      <c r="E9" s="15" t="n">
        <f aca="false">Assumptions!$E$9+0</f>
        <v>0.045</v>
      </c>
      <c r="F9" s="15" t="n">
        <f aca="false">Assumptions!$E$9+0.005</f>
        <v>0.05</v>
      </c>
      <c r="G9" s="15" t="n">
        <f aca="false">Assumptions!$E$9+0.01</f>
        <v>0.055</v>
      </c>
      <c r="H9" s="3"/>
      <c r="I9" s="3"/>
      <c r="J9" s="3"/>
      <c r="K9" s="3"/>
    </row>
    <row r="10" customFormat="false" ht="25" hidden="false" customHeight="true" outlineLevel="0" collapsed="false">
      <c r="A10" s="1"/>
      <c r="B10" s="1" t="n">
        <f aca="false">Assumptions!$E$10+-6</f>
        <v>18</v>
      </c>
      <c r="C10" s="3" t="n">
        <f aca="false">Assumptions!$E$8*C$9+Assumptions!$E$13-(Assumptions!$E$11+Assumptions!$E$12)*$B10</f>
        <v>283000</v>
      </c>
      <c r="D10" s="3" t="n">
        <f aca="false">Assumptions!$E$8*D$9+Assumptions!$E$13-(Assumptions!$E$11+Assumptions!$E$12)*$B10</f>
        <v>358000</v>
      </c>
      <c r="E10" s="3" t="n">
        <f aca="false">Assumptions!$E$8*E$9+Assumptions!$E$13-(Assumptions!$E$11+Assumptions!$E$12)*$B10</f>
        <v>433000</v>
      </c>
      <c r="F10" s="3" t="n">
        <f aca="false">Assumptions!$E$8*F$9+Assumptions!$E$13-(Assumptions!$E$11+Assumptions!$E$12)*$B10</f>
        <v>508000</v>
      </c>
      <c r="G10" s="3" t="n">
        <f aca="false">Assumptions!$E$8*G$9+Assumptions!$E$13-(Assumptions!$E$11+Assumptions!$E$12)*$B10</f>
        <v>583000</v>
      </c>
      <c r="H10" s="3"/>
      <c r="I10" s="3"/>
      <c r="J10" s="3"/>
      <c r="K10" s="3"/>
    </row>
    <row r="11" customFormat="false" ht="25" hidden="false" customHeight="true" outlineLevel="0" collapsed="false">
      <c r="A11" s="1"/>
      <c r="B11" s="1" t="n">
        <f aca="false">Assumptions!$E$10+-3</f>
        <v>21</v>
      </c>
      <c r="C11" s="3" t="n">
        <f aca="false">Assumptions!$E$8*C$9+Assumptions!$E$13-(Assumptions!$E$11+Assumptions!$E$12)*$B11</f>
        <v>226000</v>
      </c>
      <c r="D11" s="3" t="n">
        <f aca="false">Assumptions!$E$8*D$9+Assumptions!$E$13-(Assumptions!$E$11+Assumptions!$E$12)*$B11</f>
        <v>301000</v>
      </c>
      <c r="E11" s="3" t="n">
        <f aca="false">Assumptions!$E$8*E$9+Assumptions!$E$13-(Assumptions!$E$11+Assumptions!$E$12)*$B11</f>
        <v>376000</v>
      </c>
      <c r="F11" s="3" t="n">
        <f aca="false">Assumptions!$E$8*F$9+Assumptions!$E$13-(Assumptions!$E$11+Assumptions!$E$12)*$B11</f>
        <v>451000</v>
      </c>
      <c r="G11" s="3" t="n">
        <f aca="false">Assumptions!$E$8*G$9+Assumptions!$E$13-(Assumptions!$E$11+Assumptions!$E$12)*$B11</f>
        <v>526000</v>
      </c>
      <c r="H11" s="3"/>
      <c r="I11" s="3"/>
      <c r="J11" s="3"/>
      <c r="K11" s="3"/>
    </row>
    <row r="12" customFormat="false" ht="25" hidden="false" customHeight="true" outlineLevel="0" collapsed="false">
      <c r="A12" s="1"/>
      <c r="B12" s="1" t="n">
        <f aca="false">Assumptions!$E$10+0</f>
        <v>24</v>
      </c>
      <c r="C12" s="3" t="n">
        <f aca="false">Assumptions!$E$8*C$9+Assumptions!$E$13-(Assumptions!$E$11+Assumptions!$E$12)*$B12</f>
        <v>169000</v>
      </c>
      <c r="D12" s="3" t="n">
        <f aca="false">Assumptions!$E$8*D$9+Assumptions!$E$13-(Assumptions!$E$11+Assumptions!$E$12)*$B12</f>
        <v>244000</v>
      </c>
      <c r="E12" s="3" t="n">
        <f aca="false">Assumptions!$E$8*E$9+Assumptions!$E$13-(Assumptions!$E$11+Assumptions!$E$12)*$B12</f>
        <v>319000</v>
      </c>
      <c r="F12" s="3" t="n">
        <f aca="false">Assumptions!$E$8*F$9+Assumptions!$E$13-(Assumptions!$E$11+Assumptions!$E$12)*$B12</f>
        <v>394000</v>
      </c>
      <c r="G12" s="3" t="n">
        <f aca="false">Assumptions!$E$8*G$9+Assumptions!$E$13-(Assumptions!$E$11+Assumptions!$E$12)*$B12</f>
        <v>469000</v>
      </c>
      <c r="H12" s="3"/>
      <c r="I12" s="3"/>
      <c r="J12" s="3"/>
      <c r="K12" s="3"/>
    </row>
    <row r="13" customFormat="false" ht="25" hidden="false" customHeight="true" outlineLevel="0" collapsed="false">
      <c r="A13" s="1"/>
      <c r="B13" s="1" t="n">
        <f aca="false">Assumptions!$E$10+3</f>
        <v>27</v>
      </c>
      <c r="C13" s="3" t="n">
        <f aca="false">Assumptions!$E$8*C$9+Assumptions!$E$13-(Assumptions!$E$11+Assumptions!$E$12)*$B13</f>
        <v>112000</v>
      </c>
      <c r="D13" s="3" t="n">
        <f aca="false">Assumptions!$E$8*D$9+Assumptions!$E$13-(Assumptions!$E$11+Assumptions!$E$12)*$B13</f>
        <v>187000</v>
      </c>
      <c r="E13" s="3" t="n">
        <f aca="false">Assumptions!$E$8*E$9+Assumptions!$E$13-(Assumptions!$E$11+Assumptions!$E$12)*$B13</f>
        <v>262000</v>
      </c>
      <c r="F13" s="3" t="n">
        <f aca="false">Assumptions!$E$8*F$9+Assumptions!$E$13-(Assumptions!$E$11+Assumptions!$E$12)*$B13</f>
        <v>337000</v>
      </c>
      <c r="G13" s="3" t="n">
        <f aca="false">Assumptions!$E$8*G$9+Assumptions!$E$13-(Assumptions!$E$11+Assumptions!$E$12)*$B13</f>
        <v>412000</v>
      </c>
      <c r="H13" s="3"/>
      <c r="I13" s="3"/>
      <c r="J13" s="3"/>
      <c r="K13" s="3"/>
    </row>
    <row r="14" customFormat="false" ht="25" hidden="false" customHeight="true" outlineLevel="0" collapsed="false">
      <c r="A14" s="1"/>
      <c r="B14" s="1" t="n">
        <f aca="false">Assumptions!$E$10+6</f>
        <v>30</v>
      </c>
      <c r="C14" s="3" t="n">
        <f aca="false">Assumptions!$E$8*C$9+Assumptions!$E$13-(Assumptions!$E$11+Assumptions!$E$12)*$B14</f>
        <v>55000</v>
      </c>
      <c r="D14" s="3" t="n">
        <f aca="false">Assumptions!$E$8*D$9+Assumptions!$E$13-(Assumptions!$E$11+Assumptions!$E$12)*$B14</f>
        <v>130000</v>
      </c>
      <c r="E14" s="3" t="n">
        <f aca="false">Assumptions!$E$8*E$9+Assumptions!$E$13-(Assumptions!$E$11+Assumptions!$E$12)*$B14</f>
        <v>205000</v>
      </c>
      <c r="F14" s="3" t="n">
        <f aca="false">Assumptions!$E$8*F$9+Assumptions!$E$13-(Assumptions!$E$11+Assumptions!$E$12)*$B14</f>
        <v>280000</v>
      </c>
      <c r="G14" s="3" t="n">
        <f aca="false">Assumptions!$E$8*G$9+Assumptions!$E$13-(Assumptions!$E$11+Assumptions!$E$12)*$B14</f>
        <v>355000</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31</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32</v>
      </c>
      <c r="C8" s="3" t="n">
        <f aca="false">SUM(Forecast!C10:AM10)-Assumptions!$E$8*Assumptions!$E$9-Assumptions!$E$13</f>
        <v>0</v>
      </c>
      <c r="D8" s="3"/>
      <c r="E8" s="3"/>
      <c r="F8" s="3"/>
      <c r="G8" s="3"/>
      <c r="H8" s="3"/>
      <c r="I8" s="3"/>
      <c r="J8" s="3"/>
      <c r="K8" s="3"/>
    </row>
    <row r="9" customFormat="false" ht="25" hidden="false" customHeight="true" outlineLevel="0" collapsed="false">
      <c r="A9" s="1"/>
      <c r="B9" s="1" t="s">
        <v>33</v>
      </c>
      <c r="C9" s="3" t="n">
        <f aca="false">SUM(Forecast!C8:AM8)-Assumptions!$E$8</f>
        <v>0</v>
      </c>
      <c r="D9" s="3"/>
      <c r="E9" s="3"/>
      <c r="F9" s="3"/>
      <c r="G9" s="3"/>
      <c r="H9" s="3"/>
      <c r="I9" s="3"/>
      <c r="J9" s="3"/>
      <c r="K9" s="3"/>
    </row>
    <row r="10" customFormat="false" ht="25" hidden="false" customHeight="true" outlineLevel="0" collapsed="false">
      <c r="A10" s="1"/>
      <c r="B10" s="1"/>
      <c r="C10" s="3"/>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34</v>
      </c>
      <c r="C12" s="16" t="s">
        <v>35</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36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1" t="s">
        <v>37</v>
      </c>
      <c r="C6" s="11"/>
      <c r="D6" s="11"/>
      <c r="E6" s="11"/>
      <c r="F6" s="11"/>
      <c r="G6" s="11"/>
      <c r="H6" s="11"/>
      <c r="I6" s="11"/>
      <c r="J6" s="11"/>
      <c r="K6" s="11"/>
    </row>
    <row r="7" customFormat="false" ht="25" hidden="false" customHeight="true" outlineLevel="0" collapsed="false">
      <c r="A7" s="1"/>
      <c r="B7" s="11"/>
      <c r="C7" s="11"/>
      <c r="D7" s="11"/>
      <c r="E7" s="11"/>
      <c r="F7" s="11"/>
      <c r="G7" s="11"/>
      <c r="H7" s="11"/>
      <c r="I7" s="11"/>
      <c r="J7" s="11"/>
      <c r="K7" s="11"/>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1" t="s">
        <v>38</v>
      </c>
      <c r="C9" s="11"/>
      <c r="D9" s="11"/>
      <c r="E9" s="11"/>
      <c r="F9" s="11"/>
      <c r="G9" s="11"/>
      <c r="H9" s="11"/>
      <c r="I9" s="11"/>
      <c r="J9" s="11"/>
      <c r="K9" s="11"/>
    </row>
    <row r="10" customFormat="false" ht="25" hidden="false" customHeight="true" outlineLevel="0" collapsed="false">
      <c r="A10" s="1"/>
      <c r="B10" s="11"/>
      <c r="C10" s="11"/>
      <c r="D10" s="11"/>
      <c r="E10" s="11"/>
      <c r="F10" s="11"/>
      <c r="G10" s="11"/>
      <c r="H10" s="11"/>
      <c r="I10" s="11"/>
      <c r="J10" s="11"/>
      <c r="K10" s="11"/>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1" t="s">
        <v>39</v>
      </c>
      <c r="C12" s="11"/>
      <c r="D12" s="11"/>
      <c r="E12" s="11"/>
      <c r="F12" s="11"/>
      <c r="G12" s="11"/>
      <c r="H12" s="11"/>
      <c r="I12" s="11"/>
      <c r="J12" s="11"/>
      <c r="K12" s="11"/>
    </row>
    <row r="13" customFormat="false" ht="25" hidden="false" customHeight="true" outlineLevel="0" collapsed="false">
      <c r="A13" s="1"/>
      <c r="B13" s="11"/>
      <c r="C13" s="11"/>
      <c r="D13" s="11"/>
      <c r="E13" s="11"/>
      <c r="F13" s="11"/>
      <c r="G13" s="11"/>
      <c r="H13" s="11"/>
      <c r="I13" s="11"/>
      <c r="J13" s="11"/>
      <c r="K13" s="11"/>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1" t="s">
        <v>40</v>
      </c>
      <c r="C15" s="11"/>
      <c r="D15" s="11"/>
      <c r="E15" s="11"/>
      <c r="F15" s="11"/>
      <c r="G15" s="11"/>
      <c r="H15" s="11"/>
      <c r="I15" s="11"/>
      <c r="J15" s="11"/>
      <c r="K15" s="11"/>
    </row>
    <row r="16" customFormat="false" ht="25" hidden="false" customHeight="true" outlineLevel="0" collapsed="false">
      <c r="A16" s="1"/>
      <c r="B16" s="11"/>
      <c r="C16" s="11"/>
      <c r="D16" s="11"/>
      <c r="E16" s="11"/>
      <c r="F16" s="11"/>
      <c r="G16" s="11"/>
      <c r="H16" s="11"/>
      <c r="I16" s="11"/>
      <c r="J16" s="11"/>
      <c r="K16" s="11"/>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1" t="s">
        <v>41</v>
      </c>
      <c r="C19" s="11"/>
      <c r="D19" s="11"/>
      <c r="E19" s="11"/>
      <c r="F19" s="11"/>
      <c r="G19" s="11"/>
      <c r="H19" s="11"/>
      <c r="I19" s="11"/>
      <c r="J19" s="11"/>
      <c r="K19" s="11"/>
    </row>
    <row r="20" customFormat="false" ht="25" hidden="false" customHeight="true" outlineLevel="0" collapsed="false">
      <c r="A20" s="1"/>
      <c r="B20" s="11"/>
      <c r="C20" s="11"/>
      <c r="D20" s="11"/>
      <c r="E20" s="11"/>
      <c r="F20" s="11"/>
      <c r="G20" s="11"/>
      <c r="H20" s="11"/>
      <c r="I20" s="11"/>
      <c r="J20" s="11"/>
      <c r="K20" s="11"/>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