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<sst xmlns="http://schemas.openxmlformats.org/spreadsheetml/2006/main" count="118" uniqueCount="101">
  <si>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Hotel Development</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</si>
  <si>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</si>
  <si>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</si>
  <si>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</si>
  <si>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</si>
  <si>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</si>
  <si>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</si>
  <si>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</si>
  <si>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</si>
  <si>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</si>
  <si>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</si>
  <si>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</si>
  <si>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</si>
  <si>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</si>
  <si>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</si>
  <si>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</si>
  <si>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</si>
  <si>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</si>
  <si>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</si>
  <si>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</si>
  <si>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</si>
  <si>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</si>
  <si>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</si>
  <si>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Rooms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</si>
  <si>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</si>
  <si>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</si>
  <si>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</si>
  <si>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</si>
  <si>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</si>
  <si>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Average daily rate</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</si>
  <si>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</si>
  <si>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</si>
  <si>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</si>
  <si>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</si>
  <si>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</si>
  <si>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</si>
  <si>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</si>
  <si>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</si>
  <si>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</si>
  <si>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</si>
  <si>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</si>
  <si>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</si>
  <si>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</si>
  <si>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</si>
  <si>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</si>
  <si>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</si>
  <si>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</si>
  <si>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</si>
  <si>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</si>
  <si>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</si>
  <si>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</si>
  <si>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</si>
  <si>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</si>
  <si>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</si>
  <si>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</si>
  <si>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</si>
  <si>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</si>
  <si>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</si>
  <si>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</si>
  <si>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</si>
  <si>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</si>
  <si>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</si>
  <si>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</si>
  <si>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</si>
  <si>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</si>
  <si>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</si>
  <si>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</si>
  <si>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</si>
  <si>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</si>
  <si>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</si>
  <si>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</si>
  <si>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</si>
  <si>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</si>
  <si>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</si>
  <si>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</si>
  <si>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</si>
  <si>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</si>
  <si>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</si>
  <si>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</si>
  <si>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</si>
  <si>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</si>
  <si>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</si>
  <si>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</si>
  <si>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</si>
  <si>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</si>
  <si>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</si>
  <si>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</si>
  <si>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</si>
  <si>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</si>
  <si>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</si>
  <si>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</si>
  <si>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</si>
  <si>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</si>
  <si>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</si>
  <si>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</si>
  <si>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</si>
  <si>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Hotel Development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</si>
  <si>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</si>
  <si>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</si>
  <si>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</si>
  <si>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Hotel: rooms × ADR × days × occupancy plus ancillary revenue; operating costs and FF&amp;E reserve are explicit. Winter / summer seasonality is normalized across the year. Lease-up ramps occupancy after completion.</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</si>
</sst>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7462247.67244707</v>
      </c>
      <c r="D8" s="6"/>
      <c r="E8" s="3"/>
      <c r="F8" s="3"/>
      <c r="G8" s="3"/>
      <c r="H8" s="3"/>
      <c r="I8" s="3"/>
      <c r="J8" s="3"/>
      <c r="K8" s="3"/>
    </row>
    <row r="9" customFormat="false" ht="25" hidden="false" customHeight="true" outlineLevel="0" collapsed="false">
      <c r="A9" s="1"/>
      <c r="B9" s="7" t="s">
        <v>4</v>
      </c>
      <c r="C9" s="8" t="n">
        <f aca="false">SUMIF(Monthly!C28:BK28,"&gt;0",Monthly!C28:BK28)</f>
        <v>51615167.2248367</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0.79346856758786</v>
      </c>
      <c r="D10" s="6"/>
      <c r="E10" s="3"/>
      <c r="F10" s="3"/>
      <c r="G10" s="3"/>
      <c r="H10" s="3"/>
      <c r="I10" s="3"/>
      <c r="J10" s="3"/>
      <c r="K10" s="3"/>
    </row>
    <row r="11" customFormat="false" ht="25" hidden="false" customHeight="true" outlineLevel="0" collapsed="false">
      <c r="A11" s="1"/>
      <c r="B11" s="7" t="s">
        <v>6</v>
      </c>
      <c r="C11" s="11" t="n">
        <f aca="false">IF(C8&gt;0,C9/C8,0)</f>
        <v>6.91683920052881</v>
      </c>
      <c r="D11" s="9"/>
      <c r="E11" s="3"/>
      <c r="F11" s="3"/>
      <c r="G11" s="3"/>
      <c r="H11" s="3"/>
      <c r="I11" s="3"/>
      <c r="J11" s="3"/>
      <c r="K11" s="3"/>
    </row>
    <row r="12" customFormat="false" ht="25" hidden="false" customHeight="true" outlineLevel="0" collapsed="false">
      <c r="A12" s="1"/>
      <c r="B12" s="4" t="s">
        <v>7</v>
      </c>
      <c r="C12" s="5" t="n">
        <f aca="false">C9-C8</f>
        <v>44152919.5523897</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5020964.32949736</v>
      </c>
      <c r="D15" s="9"/>
      <c r="E15" s="3"/>
      <c r="F15" s="3"/>
      <c r="G15" s="3"/>
      <c r="H15" s="3"/>
      <c r="I15" s="3"/>
      <c r="J15" s="3"/>
      <c r="K15" s="3"/>
    </row>
    <row r="16" customFormat="false" ht="25" hidden="false" customHeight="true" outlineLevel="0" collapsed="false">
      <c r="A16" s="1"/>
      <c r="B16" s="4" t="s">
        <v>10</v>
      </c>
      <c r="C16" s="5" t="n">
        <f aca="false">-MIN(Monthly!C31:BK31)</f>
        <v>7462247.67244707</v>
      </c>
      <c r="D16" s="6"/>
      <c r="E16" s="3"/>
      <c r="F16" s="3"/>
      <c r="G16" s="3"/>
      <c r="H16" s="3"/>
      <c r="I16" s="3"/>
      <c r="J16" s="3"/>
      <c r="K16" s="3"/>
    </row>
    <row r="17" customFormat="false" ht="25" hidden="false" customHeight="true" outlineLevel="0" collapsed="false">
      <c r="A17" s="1"/>
      <c r="B17" s="7" t="s">
        <v>11</v>
      </c>
      <c r="C17" s="8" t="n">
        <f aca="false">SUM(Monthly!C30:BK30)</f>
        <v>25330546.2664124</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0.375874772893145</v>
      </c>
      <c r="D18" s="6"/>
      <c r="E18" s="3"/>
      <c r="F18" s="3"/>
      <c r="G18" s="3"/>
      <c r="H18" s="3"/>
      <c r="I18" s="3"/>
      <c r="J18" s="3"/>
      <c r="K18" s="3"/>
    </row>
    <row r="19" customFormat="false" ht="25" hidden="false" customHeight="true" outlineLevel="0" collapsed="false">
      <c r="A19" s="1"/>
      <c r="B19" s="7" t="s">
        <v>13</v>
      </c>
      <c r="C19" s="8" t="n">
        <f aca="false">Monthly!BK22</f>
        <v>60894234.705077</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170</v>
      </c>
      <c r="D16" s="14" t="n">
        <v>153</v>
      </c>
      <c r="E16" s="3" t="n">
        <f aca="false">IF($C$6=2,D16,C16)</f>
        <v>170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0.58</v>
      </c>
      <c r="D19" s="15" t="n">
        <v>0.63</v>
      </c>
      <c r="E19" s="16" t="n">
        <f aca="false">IF($C$6=2,D19,C19)</f>
        <v>0.58</v>
      </c>
      <c r="F19" s="3"/>
      <c r="G19" s="3"/>
      <c r="H19" s="3"/>
      <c r="I19" s="3"/>
      <c r="J19" s="3"/>
      <c r="K19" s="3"/>
    </row>
    <row r="20" customFormat="false" ht="25" hidden="false" customHeight="true" outlineLevel="0" collapsed="false">
      <c r="A20" s="1"/>
      <c r="B20" s="1" t="s">
        <v>33</v>
      </c>
      <c r="C20" s="15" t="n">
        <v>0.25</v>
      </c>
      <c r="D20" s="15" t="n">
        <v>0.25</v>
      </c>
      <c r="E20" s="16" t="n">
        <f aca="false">IF($C$6=2,D20,C20)</f>
        <v>0.25</v>
      </c>
      <c r="F20" s="3"/>
      <c r="G20" s="3"/>
      <c r="H20" s="3"/>
      <c r="I20" s="3"/>
      <c r="J20" s="3"/>
      <c r="K20" s="3"/>
    </row>
    <row r="21" customFormat="false" ht="25" hidden="false" customHeight="true" outlineLevel="0" collapsed="false">
      <c r="A21" s="1"/>
      <c r="B21" s="1" t="s">
        <v>34</v>
      </c>
      <c r="C21" s="15" t="n">
        <v>0.04</v>
      </c>
      <c r="D21" s="15" t="n">
        <v>0.04</v>
      </c>
      <c r="E21" s="16" t="n">
        <f aca="false">IF($C$6=2,D21,C21)</f>
        <v>0.04</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Assumptions!$E$10*Assumptions!$E$16*365/12*Assumptions!$E$17*D11*(1+Assumptions!$E$18)^((D$6-1)/12)*IF(MOD(D$6-1,12)&lt;3,0.85,IF(MOD(D$6-1,12)&lt;9,1.075,1))</f>
        <v>0</v>
      </c>
      <c r="E13" s="3" t="n">
        <f aca="false">Assumptions!$E$10*Assumptions!$E$16*365/12*Assumptions!$E$17*E11*(1+Assumptions!$E$18)^((E$6-1)/12)*IF(MOD(E$6-1,12)&lt;3,0.85,IF(MOD(E$6-1,12)&lt;9,1.075,1))</f>
        <v>0</v>
      </c>
      <c r="F13" s="3" t="n">
        <f aca="false">Assumptions!$E$10*Assumptions!$E$16*365/12*Assumptions!$E$17*F11*(1+Assumptions!$E$18)^((F$6-1)/12)*IF(MOD(F$6-1,12)&lt;3,0.85,IF(MOD(F$6-1,12)&lt;9,1.075,1))</f>
        <v>0</v>
      </c>
      <c r="G13" s="3" t="n">
        <f aca="false">Assumptions!$E$10*Assumptions!$E$16*365/12*Assumptions!$E$17*G11*(1+Assumptions!$E$18)^((G$6-1)/12)*IF(MOD(G$6-1,12)&lt;3,0.85,IF(MOD(G$6-1,12)&lt;9,1.075,1))</f>
        <v>0</v>
      </c>
      <c r="H13" s="3" t="n">
        <f aca="false">Assumptions!$E$10*Assumptions!$E$16*365/12*Assumptions!$E$17*H11*(1+Assumptions!$E$18)^((H$6-1)/12)*IF(MOD(H$6-1,12)&lt;3,0.85,IF(MOD(H$6-1,12)&lt;9,1.075,1))</f>
        <v>0</v>
      </c>
      <c r="I13" s="3" t="n">
        <f aca="false">Assumptions!$E$10*Assumptions!$E$16*365/12*Assumptions!$E$17*I11*(1+Assumptions!$E$18)^((I$6-1)/12)*IF(MOD(I$6-1,12)&lt;3,0.85,IF(MOD(I$6-1,12)&lt;9,1.075,1))</f>
        <v>0</v>
      </c>
      <c r="J13" s="3" t="n">
        <f aca="false">Assumptions!$E$10*Assumptions!$E$16*365/12*Assumptions!$E$17*J11*(1+Assumptions!$E$18)^((J$6-1)/12)*IF(MOD(J$6-1,12)&lt;3,0.85,IF(MOD(J$6-1,12)&lt;9,1.075,1))</f>
        <v>0</v>
      </c>
      <c r="K13" s="3" t="n">
        <f aca="false">Assumptions!$E$10*Assumptions!$E$16*365/12*Assumptions!$E$17*K11*(1+Assumptions!$E$18)^((K$6-1)/12)*IF(MOD(K$6-1,12)&lt;3,0.85,IF(MOD(K$6-1,12)&lt;9,1.075,1))</f>
        <v>0</v>
      </c>
      <c r="L13" s="0" t="n">
        <f aca="false">Assumptions!$E$10*Assumptions!$E$16*365/12*Assumptions!$E$17*L11*(1+Assumptions!$E$18)^((L$6-1)/12)*IF(MOD(L$6-1,12)&lt;3,0.85,IF(MOD(L$6-1,12)&lt;9,1.075,1))</f>
        <v>0</v>
      </c>
      <c r="M13" s="0" t="n">
        <f aca="false">Assumptions!$E$10*Assumptions!$E$16*365/12*Assumptions!$E$17*M11*(1+Assumptions!$E$18)^((M$6-1)/12)*IF(MOD(M$6-1,12)&lt;3,0.85,IF(MOD(M$6-1,12)&lt;9,1.075,1))</f>
        <v>0</v>
      </c>
      <c r="N13" s="0" t="n">
        <f aca="false">Assumptions!$E$10*Assumptions!$E$16*365/12*Assumptions!$E$17*N11*(1+Assumptions!$E$18)^((N$6-1)/12)*IF(MOD(N$6-1,12)&lt;3,0.85,IF(MOD(N$6-1,12)&lt;9,1.075,1))</f>
        <v>0</v>
      </c>
      <c r="O13" s="0" t="n">
        <f aca="false">Assumptions!$E$10*Assumptions!$E$16*365/12*Assumptions!$E$17*O11*(1+Assumptions!$E$18)^((O$6-1)/12)*IF(MOD(O$6-1,12)&lt;3,0.85,IF(MOD(O$6-1,12)&lt;9,1.075,1))</f>
        <v>0</v>
      </c>
      <c r="P13" s="0" t="n">
        <f aca="false">Assumptions!$E$10*Assumptions!$E$16*365/12*Assumptions!$E$17*P11*(1+Assumptions!$E$18)^((P$6-1)/12)*IF(MOD(P$6-1,12)&lt;3,0.85,IF(MOD(P$6-1,12)&lt;9,1.075,1))</f>
        <v>0</v>
      </c>
      <c r="Q13" s="0" t="n">
        <f aca="false">Assumptions!$E$10*Assumptions!$E$16*365/12*Assumptions!$E$17*Q11*(1+Assumptions!$E$18)^((Q$6-1)/12)*IF(MOD(Q$6-1,12)&lt;3,0.85,IF(MOD(Q$6-1,12)&lt;9,1.075,1))</f>
        <v>0</v>
      </c>
      <c r="R13" s="0" t="n">
        <f aca="false">Assumptions!$E$10*Assumptions!$E$16*365/12*Assumptions!$E$17*R11*(1+Assumptions!$E$18)^((R$6-1)/12)*IF(MOD(R$6-1,12)&lt;3,0.85,IF(MOD(R$6-1,12)&lt;9,1.075,1))</f>
        <v>0</v>
      </c>
      <c r="S13" s="0" t="n">
        <f aca="false">Assumptions!$E$10*Assumptions!$E$16*365/12*Assumptions!$E$17*S11*(1+Assumptions!$E$18)^((S$6-1)/12)*IF(MOD(S$6-1,12)&lt;3,0.85,IF(MOD(S$6-1,12)&lt;9,1.075,1))</f>
        <v>0</v>
      </c>
      <c r="T13" s="0" t="n">
        <f aca="false">Assumptions!$E$10*Assumptions!$E$16*365/12*Assumptions!$E$17*T11*(1+Assumptions!$E$18)^((T$6-1)/12)*IF(MOD(T$6-1,12)&lt;3,0.85,IF(MOD(T$6-1,12)&lt;9,1.075,1))</f>
        <v>0</v>
      </c>
      <c r="U13" s="0" t="n">
        <f aca="false">Assumptions!$E$10*Assumptions!$E$16*365/12*Assumptions!$E$17*U11*(1+Assumptions!$E$18)^((U$6-1)/12)*IF(MOD(U$6-1,12)&lt;3,0.85,IF(MOD(U$6-1,12)&lt;9,1.075,1))</f>
        <v>0</v>
      </c>
      <c r="V13" s="0" t="n">
        <f aca="false">Assumptions!$E$10*Assumptions!$E$16*365/12*Assumptions!$E$17*V11*(1+Assumptions!$E$18)^((V$6-1)/12)*IF(MOD(V$6-1,12)&lt;3,0.85,IF(MOD(V$6-1,12)&lt;9,1.075,1))</f>
        <v>0</v>
      </c>
      <c r="W13" s="0" t="n">
        <f aca="false">Assumptions!$E$10*Assumptions!$E$16*365/12*Assumptions!$E$17*W11*(1+Assumptions!$E$18)^((W$6-1)/12)*IF(MOD(W$6-1,12)&lt;3,0.85,IF(MOD(W$6-1,12)&lt;9,1.075,1))</f>
        <v>0</v>
      </c>
      <c r="X13" s="0" t="n">
        <f aca="false">Assumptions!$E$10*Assumptions!$E$16*365/12*Assumptions!$E$17*X11*(1+Assumptions!$E$18)^((X$6-1)/12)*IF(MOD(X$6-1,12)&lt;3,0.85,IF(MOD(X$6-1,12)&lt;9,1.075,1))</f>
        <v>0</v>
      </c>
      <c r="Y13" s="0" t="n">
        <f aca="false">Assumptions!$E$10*Assumptions!$E$16*365/12*Assumptions!$E$17*Y11*(1+Assumptions!$E$18)^((Y$6-1)/12)*IF(MOD(Y$6-1,12)&lt;3,0.85,IF(MOD(Y$6-1,12)&lt;9,1.075,1))</f>
        <v>0</v>
      </c>
      <c r="Z13" s="0" t="n">
        <f aca="false">Assumptions!$E$10*Assumptions!$E$16*365/12*Assumptions!$E$17*Z11*(1+Assumptions!$E$18)^((Z$6-1)/12)*IF(MOD(Z$6-1,12)&lt;3,0.85,IF(MOD(Z$6-1,12)&lt;9,1.075,1))</f>
        <v>0</v>
      </c>
      <c r="AA13" s="0" t="n">
        <f aca="false">Assumptions!$E$10*Assumptions!$E$16*365/12*Assumptions!$E$17*AA11*(1+Assumptions!$E$18)^((AA$6-1)/12)*IF(MOD(AA$6-1,12)&lt;3,0.85,IF(MOD(AA$6-1,12)&lt;9,1.075,1))</f>
        <v>0</v>
      </c>
      <c r="AB13" s="0" t="n">
        <f aca="false">Assumptions!$E$10*Assumptions!$E$16*365/12*Assumptions!$E$17*AB11*(1+Assumptions!$E$18)^((AB$6-1)/12)*IF(MOD(AB$6-1,12)&lt;3,0.85,IF(MOD(AB$6-1,12)&lt;9,1.075,1))</f>
        <v>36556.9163953993</v>
      </c>
      <c r="AC13" s="0" t="n">
        <f aca="false">Assumptions!$E$10*Assumptions!$E$16*365/12*Assumptions!$E$17*AC11*(1+Assumptions!$E$18)^((AC$6-1)/12)*IF(MOD(AC$6-1,12)&lt;3,0.85,IF(MOD(AC$6-1,12)&lt;9,1.075,1))</f>
        <v>73264.4353154083</v>
      </c>
      <c r="AD13" s="0" t="n">
        <f aca="false">Assumptions!$E$10*Assumptions!$E$16*365/12*Assumptions!$E$17*AD11*(1+Assumptions!$E$18)^((AD$6-1)/12)*IF(MOD(AD$6-1,12)&lt;3,0.85,IF(MOD(AD$6-1,12)&lt;9,1.075,1))</f>
        <v>110123.022084841</v>
      </c>
      <c r="AE13" s="0" t="n">
        <f aca="false">Assumptions!$E$10*Assumptions!$E$16*365/12*Assumptions!$E$17*AE11*(1+Assumptions!$E$18)^((AE$6-1)/12)*IF(MOD(AE$6-1,12)&lt;3,0.85,IF(MOD(AE$6-1,12)&lt;9,1.075,1))</f>
        <v>186080.15182881</v>
      </c>
      <c r="AF13" s="0" t="n">
        <f aca="false">Assumptions!$E$10*Assumptions!$E$16*365/12*Assumptions!$E$17*AF11*(1+Assumptions!$E$18)^((AF$6-1)/12)*IF(MOD(AF$6-1,12)&lt;3,0.85,IF(MOD(AF$6-1,12)&lt;9,1.075,1))</f>
        <v>233079.308093306</v>
      </c>
      <c r="AG13" s="0" t="n">
        <f aca="false">Assumptions!$E$10*Assumptions!$E$16*365/12*Assumptions!$E$17*AG11*(1+Assumptions!$E$18)^((AG$6-1)/12)*IF(MOD(AG$6-1,12)&lt;3,0.85,IF(MOD(AG$6-1,12)&lt;9,1.075,1))</f>
        <v>280271.29596704</v>
      </c>
      <c r="AH13" s="0" t="n">
        <f aca="false">Assumptions!$E$10*Assumptions!$E$16*365/12*Assumptions!$E$17*AH11*(1+Assumptions!$E$18)^((AH$6-1)/12)*IF(MOD(AH$6-1,12)&lt;3,0.85,IF(MOD(AH$6-1,12)&lt;9,1.075,1))</f>
        <v>327656.710439181</v>
      </c>
      <c r="AI13" s="0" t="n">
        <f aca="false">Assumptions!$E$10*Assumptions!$E$16*365/12*Assumptions!$E$17*AI11*(1+Assumptions!$E$18)^((AI$6-1)/12)*IF(MOD(AI$6-1,12)&lt;3,0.85,IF(MOD(AI$6-1,12)&lt;9,1.075,1))</f>
        <v>375236.148131886</v>
      </c>
      <c r="AJ13" s="0" t="n">
        <f aca="false">Assumptions!$E$10*Assumptions!$E$16*365/12*Assumptions!$E$17*AJ11*(1+Assumptions!$E$18)^((AJ$6-1)/12)*IF(MOD(AJ$6-1,12)&lt;3,0.85,IF(MOD(AJ$6-1,12)&lt;9,1.075,1))</f>
        <v>423010.20730451</v>
      </c>
      <c r="AK13" s="0" t="n">
        <f aca="false">Assumptions!$E$10*Assumptions!$E$16*365/12*Assumptions!$E$17*AK11*(1+Assumptions!$E$18)^((AK$6-1)/12)*IF(MOD(AK$6-1,12)&lt;3,0.85,IF(MOD(AK$6-1,12)&lt;9,1.075,1))</f>
        <v>438120.453821219</v>
      </c>
      <c r="AL13" s="0" t="n">
        <f aca="false">Assumptions!$E$10*Assumptions!$E$16*365/12*Assumptions!$E$17*AL11*(1+Assumptions!$E$18)^((AL$6-1)/12)*IF(MOD(AL$6-1,12)&lt;3,0.85,IF(MOD(AL$6-1,12)&lt;9,1.075,1))</f>
        <v>482925.201244816</v>
      </c>
      <c r="AM13" s="0" t="n">
        <f aca="false">Assumptions!$E$10*Assumptions!$E$16*365/12*Assumptions!$E$17*AM11*(1+Assumptions!$E$18)^((AM$6-1)/12)*IF(MOD(AM$6-1,12)&lt;3,0.85,IF(MOD(AM$6-1,12)&lt;9,1.075,1))</f>
        <v>527912.670643594</v>
      </c>
      <c r="AN13" s="0" t="n">
        <f aca="false">Assumptions!$E$10*Assumptions!$E$16*365/12*Assumptions!$E$17*AN11*(1+Assumptions!$E$18)^((AN$6-1)/12)*IF(MOD(AN$6-1,12)&lt;3,0.85,IF(MOD(AN$6-1,12)&lt;9,1.075,1))</f>
        <v>449650.071663411</v>
      </c>
      <c r="AO13" s="0" t="n">
        <f aca="false">Assumptions!$E$10*Assumptions!$E$16*365/12*Assumptions!$E$17*AO11*(1+Assumptions!$E$18)^((AO$6-1)/12)*IF(MOD(AO$6-1,12)&lt;3,0.85,IF(MOD(AO$6-1,12)&lt;9,1.075,1))</f>
        <v>450576.277189761</v>
      </c>
      <c r="AP13" s="0" t="n">
        <f aca="false">Assumptions!$E$10*Assumptions!$E$16*365/12*Assumptions!$E$17*AP11*(1+Assumptions!$E$18)^((AP$6-1)/12)*IF(MOD(AP$6-1,12)&lt;3,0.85,IF(MOD(AP$6-1,12)&lt;9,1.075,1))</f>
        <v>451504.390547847</v>
      </c>
      <c r="AQ13" s="0" t="n">
        <f aca="false">Assumptions!$E$10*Assumptions!$E$16*365/12*Assumptions!$E$17*AQ11*(1+Assumptions!$E$18)^((AQ$6-1)/12)*IF(MOD(AQ$6-1,12)&lt;3,0.85,IF(MOD(AQ$6-1,12)&lt;9,1.075,1))</f>
        <v>572196.466873592</v>
      </c>
      <c r="AR13" s="0" t="n">
        <f aca="false">Assumptions!$E$10*Assumptions!$E$16*365/12*Assumptions!$E$17*AR11*(1+Assumptions!$E$18)^((AR$6-1)/12)*IF(MOD(AR$6-1,12)&lt;3,0.85,IF(MOD(AR$6-1,12)&lt;9,1.075,1))</f>
        <v>573375.097909534</v>
      </c>
      <c r="AS13" s="0" t="n">
        <f aca="false">Assumptions!$E$10*Assumptions!$E$16*365/12*Assumptions!$E$17*AS11*(1+Assumptions!$E$18)^((AS$6-1)/12)*IF(MOD(AS$6-1,12)&lt;3,0.85,IF(MOD(AS$6-1,12)&lt;9,1.075,1))</f>
        <v>574556.156732433</v>
      </c>
      <c r="AT13" s="0" t="n">
        <f aca="false">Assumptions!$E$10*Assumptions!$E$16*365/12*Assumptions!$E$17*AT11*(1+Assumptions!$E$18)^((AT$6-1)/12)*IF(MOD(AT$6-1,12)&lt;3,0.85,IF(MOD(AT$6-1,12)&lt;9,1.075,1))</f>
        <v>575739.648343131</v>
      </c>
      <c r="AU13" s="0" t="n">
        <f aca="false">Assumptions!$E$10*Assumptions!$E$16*365/12*Assumptions!$E$17*AU11*(1+Assumptions!$E$18)^((AU$6-1)/12)*IF(MOD(AU$6-1,12)&lt;3,0.85,IF(MOD(AU$6-1,12)&lt;9,1.075,1))</f>
        <v>576925.577752775</v>
      </c>
      <c r="AV13" s="0" t="n">
        <f aca="false">Assumptions!$E$10*Assumptions!$E$16*365/12*Assumptions!$E$17*AV11*(1+Assumptions!$E$18)^((AV$6-1)/12)*IF(MOD(AV$6-1,12)&lt;3,0.85,IF(MOD(AV$6-1,12)&lt;9,1.075,1))</f>
        <v>578113.94998283</v>
      </c>
      <c r="AW13" s="0" t="n">
        <f aca="false">Assumptions!$E$10*Assumptions!$E$16*365/12*Assumptions!$E$17*AW11*(1+Assumptions!$E$18)^((AW$6-1)/12)*IF(MOD(AW$6-1,12)&lt;3,0.85,IF(MOD(AW$6-1,12)&lt;9,1.075,1))</f>
        <v>538888.1582001</v>
      </c>
      <c r="AX13" s="0" t="n">
        <f aca="false">Assumptions!$E$10*Assumptions!$E$16*365/12*Assumptions!$E$17*AX11*(1+Assumptions!$E$18)^((AX$6-1)/12)*IF(MOD(AX$6-1,12)&lt;3,0.85,IF(MOD(AX$6-1,12)&lt;9,1.075,1))</f>
        <v>539998.179573749</v>
      </c>
      <c r="AY13" s="0" t="n">
        <f aca="false">Assumptions!$E$10*Assumptions!$E$16*365/12*Assumptions!$E$17*AY11*(1+Assumptions!$E$18)^((AY$6-1)/12)*IF(MOD(AY$6-1,12)&lt;3,0.85,IF(MOD(AY$6-1,12)&lt;9,1.075,1))</f>
        <v>541110.487409684</v>
      </c>
      <c r="AZ13" s="0" t="n">
        <f aca="false">Assumptions!$E$10*Assumptions!$E$16*365/12*Assumptions!$E$17*AZ11*(1+Assumptions!$E$18)^((AZ$6-1)/12)*IF(MOD(AZ$6-1,12)&lt;3,0.85,IF(MOD(AZ$6-1,12)&lt;9,1.075,1))</f>
        <v>460891.323454997</v>
      </c>
      <c r="BA13" s="0" t="n">
        <f aca="false">Assumptions!$E$10*Assumptions!$E$16*365/12*Assumptions!$E$17*BA11*(1+Assumptions!$E$18)^((BA$6-1)/12)*IF(MOD(BA$6-1,12)&lt;3,0.85,IF(MOD(BA$6-1,12)&lt;9,1.075,1))</f>
        <v>461840.684119505</v>
      </c>
      <c r="BB13" s="0" t="n">
        <f aca="false">Assumptions!$E$10*Assumptions!$E$16*365/12*Assumptions!$E$17*BB11*(1+Assumptions!$E$18)^((BB$6-1)/12)*IF(MOD(BB$6-1,12)&lt;3,0.85,IF(MOD(BB$6-1,12)&lt;9,1.075,1))</f>
        <v>462792.000311543</v>
      </c>
      <c r="BC13" s="0" t="n">
        <f aca="false">Assumptions!$E$10*Assumptions!$E$16*365/12*Assumptions!$E$17*BC11*(1+Assumptions!$E$18)^((BC$6-1)/12)*IF(MOD(BC$6-1,12)&lt;3,0.85,IF(MOD(BC$6-1,12)&lt;9,1.075,1))</f>
        <v>586501.378545431</v>
      </c>
      <c r="BD13" s="0" t="n">
        <f aca="false">Assumptions!$E$10*Assumptions!$E$16*365/12*Assumptions!$E$17*BD11*(1+Assumptions!$E$18)^((BD$6-1)/12)*IF(MOD(BD$6-1,12)&lt;3,0.85,IF(MOD(BD$6-1,12)&lt;9,1.075,1))</f>
        <v>587709.475357272</v>
      </c>
      <c r="BE13" s="0" t="n">
        <f aca="false">Assumptions!$E$10*Assumptions!$E$16*365/12*Assumptions!$E$17*BE11*(1+Assumptions!$E$18)^((BE$6-1)/12)*IF(MOD(BE$6-1,12)&lt;3,0.85,IF(MOD(BE$6-1,12)&lt;9,1.075,1))</f>
        <v>588920.060650743</v>
      </c>
      <c r="BF13" s="0" t="n">
        <f aca="false">Assumptions!$E$10*Assumptions!$E$16*365/12*Assumptions!$E$17*BF11*(1+Assumptions!$E$18)^((BF$6-1)/12)*IF(MOD(BF$6-1,12)&lt;3,0.85,IF(MOD(BF$6-1,12)&lt;9,1.075,1))</f>
        <v>590133.13955171</v>
      </c>
      <c r="BG13" s="0" t="n">
        <f aca="false">Assumptions!$E$10*Assumptions!$E$16*365/12*Assumptions!$E$17*BG11*(1+Assumptions!$E$18)^((BG$6-1)/12)*IF(MOD(BG$6-1,12)&lt;3,0.85,IF(MOD(BG$6-1,12)&lt;9,1.075,1))</f>
        <v>591348.717196595</v>
      </c>
      <c r="BH13" s="0" t="n">
        <f aca="false">Assumptions!$E$10*Assumptions!$E$16*365/12*Assumptions!$E$17*BH11*(1+Assumptions!$E$18)^((BH$6-1)/12)*IF(MOD(BH$6-1,12)&lt;3,0.85,IF(MOD(BH$6-1,12)&lt;9,1.075,1))</f>
        <v>592566.798732401</v>
      </c>
      <c r="BI13" s="0" t="n">
        <f aca="false">Assumptions!$E$10*Assumptions!$E$16*365/12*Assumptions!$E$17*BI11*(1+Assumptions!$E$18)^((BI$6-1)/12)*IF(MOD(BI$6-1,12)&lt;3,0.85,IF(MOD(BI$6-1,12)&lt;9,1.075,1))</f>
        <v>552360.362155102</v>
      </c>
      <c r="BJ13" s="0" t="n">
        <f aca="false">Assumptions!$E$10*Assumptions!$E$16*365/12*Assumptions!$E$17*BJ11*(1+Assumptions!$E$18)^((BJ$6-1)/12)*IF(MOD(BJ$6-1,12)&lt;3,0.85,IF(MOD(BJ$6-1,12)&lt;9,1.075,1))</f>
        <v>553498.134063093</v>
      </c>
      <c r="BK13" s="0" t="n">
        <f aca="false">Assumptions!$E$10*Assumptions!$E$16*365/12*Assumptions!$E$17*BK11*(1+Assumptions!$E$18)^((BK$6-1)/12)*IF(MOD(BK$6-1,12)&lt;3,0.85,IF(MOD(BK$6-1,12)&lt;9,1.075,1))</f>
        <v>554638.249594926</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9139.22909884982</v>
      </c>
      <c r="AC14" s="0" t="n">
        <f aca="false">AC13*Assumptions!$E$20</f>
        <v>18316.1088288521</v>
      </c>
      <c r="AD14" s="0" t="n">
        <f aca="false">AD13*Assumptions!$E$20</f>
        <v>27530.7555212102</v>
      </c>
      <c r="AE14" s="0" t="n">
        <f aca="false">AE13*Assumptions!$E$20</f>
        <v>46520.0379572026</v>
      </c>
      <c r="AF14" s="0" t="n">
        <f aca="false">AF13*Assumptions!$E$20</f>
        <v>58269.8270233266</v>
      </c>
      <c r="AG14" s="0" t="n">
        <f aca="false">AG13*Assumptions!$E$20</f>
        <v>70067.8239917601</v>
      </c>
      <c r="AH14" s="0" t="n">
        <f aca="false">AH13*Assumptions!$E$20</f>
        <v>81914.1776097951</v>
      </c>
      <c r="AI14" s="0" t="n">
        <f aca="false">AI13*Assumptions!$E$20</f>
        <v>93809.0370329716</v>
      </c>
      <c r="AJ14" s="0" t="n">
        <f aca="false">AJ13*Assumptions!$E$20</f>
        <v>105752.551826128</v>
      </c>
      <c r="AK14" s="0" t="n">
        <f aca="false">AK13*Assumptions!$E$20</f>
        <v>109530.113455305</v>
      </c>
      <c r="AL14" s="0" t="n">
        <f aca="false">AL13*Assumptions!$E$20</f>
        <v>120731.300311204</v>
      </c>
      <c r="AM14" s="0" t="n">
        <f aca="false">AM13*Assumptions!$E$20</f>
        <v>131978.167660899</v>
      </c>
      <c r="AN14" s="0" t="n">
        <f aca="false">AN13*Assumptions!$E$20</f>
        <v>112412.517915853</v>
      </c>
      <c r="AO14" s="0" t="n">
        <f aca="false">AO13*Assumptions!$E$20</f>
        <v>112644.06929744</v>
      </c>
      <c r="AP14" s="0" t="n">
        <f aca="false">AP13*Assumptions!$E$20</f>
        <v>112876.097636962</v>
      </c>
      <c r="AQ14" s="0" t="n">
        <f aca="false">AQ13*Assumptions!$E$20</f>
        <v>143049.116718398</v>
      </c>
      <c r="AR14" s="0" t="n">
        <f aca="false">AR13*Assumptions!$E$20</f>
        <v>143343.774477383</v>
      </c>
      <c r="AS14" s="0" t="n">
        <f aca="false">AS13*Assumptions!$E$20</f>
        <v>143639.039183108</v>
      </c>
      <c r="AT14" s="0" t="n">
        <f aca="false">AT13*Assumptions!$E$20</f>
        <v>143934.912085783</v>
      </c>
      <c r="AU14" s="0" t="n">
        <f aca="false">AU13*Assumptions!$E$20</f>
        <v>144231.394438194</v>
      </c>
      <c r="AV14" s="0" t="n">
        <f aca="false">AV13*Assumptions!$E$20</f>
        <v>144528.487495708</v>
      </c>
      <c r="AW14" s="0" t="n">
        <f aca="false">AW13*Assumptions!$E$20</f>
        <v>134722.039550025</v>
      </c>
      <c r="AX14" s="0" t="n">
        <f aca="false">AX13*Assumptions!$E$20</f>
        <v>134999.544893437</v>
      </c>
      <c r="AY14" s="0" t="n">
        <f aca="false">AY13*Assumptions!$E$20</f>
        <v>135277.621852421</v>
      </c>
      <c r="AZ14" s="0" t="n">
        <f aca="false">AZ13*Assumptions!$E$20</f>
        <v>115222.830863749</v>
      </c>
      <c r="BA14" s="0" t="n">
        <f aca="false">BA13*Assumptions!$E$20</f>
        <v>115460.171029876</v>
      </c>
      <c r="BB14" s="0" t="n">
        <f aca="false">BB13*Assumptions!$E$20</f>
        <v>115698.000077886</v>
      </c>
      <c r="BC14" s="0" t="n">
        <f aca="false">BC13*Assumptions!$E$20</f>
        <v>146625.344636358</v>
      </c>
      <c r="BD14" s="0" t="n">
        <f aca="false">BD13*Assumptions!$E$20</f>
        <v>146927.368839318</v>
      </c>
      <c r="BE14" s="0" t="n">
        <f aca="false">BE13*Assumptions!$E$20</f>
        <v>147230.015162686</v>
      </c>
      <c r="BF14" s="0" t="n">
        <f aca="false">BF13*Assumptions!$E$20</f>
        <v>147533.284887927</v>
      </c>
      <c r="BG14" s="0" t="n">
        <f aca="false">BG13*Assumptions!$E$20</f>
        <v>147837.179299149</v>
      </c>
      <c r="BH14" s="0" t="n">
        <f aca="false">BH13*Assumptions!$E$20</f>
        <v>148141.6996831</v>
      </c>
      <c r="BI14" s="0" t="n">
        <f aca="false">BI13*Assumptions!$E$20</f>
        <v>138090.090538776</v>
      </c>
      <c r="BJ14" s="0" t="n">
        <f aca="false">BJ13*Assumptions!$E$20</f>
        <v>138374.533515773</v>
      </c>
      <c r="BK14" s="0" t="n">
        <f aca="false">BK13*Assumptions!$E$20</f>
        <v>138659.562398732</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26503.7643866645</v>
      </c>
      <c r="AC15" s="0" t="n">
        <f aca="false">SUM(AC13:AC14)*Assumptions!$E$19</f>
        <v>53116.715603671</v>
      </c>
      <c r="AD15" s="0" t="n">
        <f aca="false">SUM(AD13:AD14)*Assumptions!$E$19</f>
        <v>79839.1910115096</v>
      </c>
      <c r="AE15" s="0" t="n">
        <f aca="false">SUM(AE13:AE14)*Assumptions!$E$19</f>
        <v>134908.110075887</v>
      </c>
      <c r="AF15" s="0" t="n">
        <f aca="false">SUM(AF13:AF14)*Assumptions!$E$19</f>
        <v>168982.498367647</v>
      </c>
      <c r="AG15" s="0" t="n">
        <f aca="false">SUM(AG13:AG14)*Assumptions!$E$19</f>
        <v>203196.689576104</v>
      </c>
      <c r="AH15" s="0" t="n">
        <f aca="false">SUM(AH13:AH14)*Assumptions!$E$19</f>
        <v>237551.115068406</v>
      </c>
      <c r="AI15" s="0" t="n">
        <f aca="false">SUM(AI13:AI14)*Assumptions!$E$19</f>
        <v>272046.207395618</v>
      </c>
      <c r="AJ15" s="0" t="n">
        <f aca="false">SUM(AJ13:AJ14)*Assumptions!$E$19</f>
        <v>306682.40029577</v>
      </c>
      <c r="AK15" s="0" t="n">
        <f aca="false">SUM(AK13:AK14)*Assumptions!$E$19</f>
        <v>317637.329020384</v>
      </c>
      <c r="AL15" s="0" t="n">
        <f aca="false">SUM(AL13:AL14)*Assumptions!$E$19</f>
        <v>350120.770902492</v>
      </c>
      <c r="AM15" s="0" t="n">
        <f aca="false">SUM(AM13:AM14)*Assumptions!$E$19</f>
        <v>382736.686216606</v>
      </c>
      <c r="AN15" s="0" t="n">
        <f aca="false">SUM(AN13:AN14)*Assumptions!$E$19</f>
        <v>325996.301955973</v>
      </c>
      <c r="AO15" s="0" t="n">
        <f aca="false">SUM(AO13:AO14)*Assumptions!$E$19</f>
        <v>326667.800962577</v>
      </c>
      <c r="AP15" s="0" t="n">
        <f aca="false">SUM(AP13:AP14)*Assumptions!$E$19</f>
        <v>327340.683147189</v>
      </c>
      <c r="AQ15" s="0" t="n">
        <f aca="false">SUM(AQ13:AQ14)*Assumptions!$E$19</f>
        <v>414842.438483354</v>
      </c>
      <c r="AR15" s="0" t="n">
        <f aca="false">SUM(AR13:AR14)*Assumptions!$E$19</f>
        <v>415696.945984412</v>
      </c>
      <c r="AS15" s="0" t="n">
        <f aca="false">SUM(AS13:AS14)*Assumptions!$E$19</f>
        <v>416553.213631014</v>
      </c>
      <c r="AT15" s="0" t="n">
        <f aca="false">SUM(AT13:AT14)*Assumptions!$E$19</f>
        <v>417411.24504877</v>
      </c>
      <c r="AU15" s="0" t="n">
        <f aca="false">SUM(AU13:AU14)*Assumptions!$E$19</f>
        <v>418271.043870762</v>
      </c>
      <c r="AV15" s="0" t="n">
        <f aca="false">SUM(AV13:AV14)*Assumptions!$E$19</f>
        <v>419132.613737552</v>
      </c>
      <c r="AW15" s="0" t="n">
        <f aca="false">SUM(AW13:AW14)*Assumptions!$E$19</f>
        <v>390693.914695072</v>
      </c>
      <c r="AX15" s="0" t="n">
        <f aca="false">SUM(AX13:AX14)*Assumptions!$E$19</f>
        <v>391498.680190968</v>
      </c>
      <c r="AY15" s="0" t="n">
        <f aca="false">SUM(AY13:AY14)*Assumptions!$E$19</f>
        <v>392305.103372021</v>
      </c>
      <c r="AZ15" s="0" t="n">
        <f aca="false">SUM(AZ13:AZ14)*Assumptions!$E$19</f>
        <v>334146.209504872</v>
      </c>
      <c r="BA15" s="0" t="n">
        <f aca="false">SUM(BA13:BA14)*Assumptions!$E$19</f>
        <v>334834.495986641</v>
      </c>
      <c r="BB15" s="0" t="n">
        <f aca="false">SUM(BB13:BB14)*Assumptions!$E$19</f>
        <v>335524.200225869</v>
      </c>
      <c r="BC15" s="0" t="n">
        <f aca="false">SUM(BC13:BC14)*Assumptions!$E$19</f>
        <v>425213.499445438</v>
      </c>
      <c r="BD15" s="0" t="n">
        <f aca="false">SUM(BD13:BD14)*Assumptions!$E$19</f>
        <v>426089.369634022</v>
      </c>
      <c r="BE15" s="0" t="n">
        <f aca="false">SUM(BE13:BE14)*Assumptions!$E$19</f>
        <v>426967.043971789</v>
      </c>
      <c r="BF15" s="0" t="n">
        <f aca="false">SUM(BF13:BF14)*Assumptions!$E$19</f>
        <v>427846.526174989</v>
      </c>
      <c r="BG15" s="0" t="n">
        <f aca="false">SUM(BG13:BG14)*Assumptions!$E$19</f>
        <v>428727.819967531</v>
      </c>
      <c r="BH15" s="0" t="n">
        <f aca="false">SUM(BH13:BH14)*Assumptions!$E$19</f>
        <v>429610.929080991</v>
      </c>
      <c r="BI15" s="0" t="n">
        <f aca="false">SUM(BI13:BI14)*Assumptions!$E$19</f>
        <v>400461.262562449</v>
      </c>
      <c r="BJ15" s="0" t="n">
        <f aca="false">SUM(BJ13:BJ14)*Assumptions!$E$19</f>
        <v>401286.147195742</v>
      </c>
      <c r="BK15" s="0" t="n">
        <f aca="false">SUM(BK13:BK14)*Assumptions!$E$19</f>
        <v>402112.730956322</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19192.3811075846</v>
      </c>
      <c r="AC16" s="0" t="n">
        <f aca="false">SUM(AC13:AC14)-AC15</f>
        <v>38463.8285405894</v>
      </c>
      <c r="AD16" s="0" t="n">
        <f aca="false">SUM(AD13:AD14)-AD15</f>
        <v>57814.5865945414</v>
      </c>
      <c r="AE16" s="0" t="n">
        <f aca="false">SUM(AE13:AE14)-AE15</f>
        <v>97692.0797101254</v>
      </c>
      <c r="AF16" s="0" t="n">
        <f aca="false">SUM(AF13:AF14)-AF15</f>
        <v>122366.636748986</v>
      </c>
      <c r="AG16" s="0" t="n">
        <f aca="false">SUM(AG13:AG14)-AG15</f>
        <v>147142.430382696</v>
      </c>
      <c r="AH16" s="0" t="n">
        <f aca="false">SUM(AH13:AH14)-AH15</f>
        <v>172019.77298057</v>
      </c>
      <c r="AI16" s="0" t="n">
        <f aca="false">SUM(AI13:AI14)-AI15</f>
        <v>196998.97776924</v>
      </c>
      <c r="AJ16" s="0" t="n">
        <f aca="false">SUM(AJ13:AJ14)-AJ15</f>
        <v>222080.358834868</v>
      </c>
      <c r="AK16" s="0" t="n">
        <f aca="false">SUM(AK13:AK14)-AK15</f>
        <v>230013.23825614</v>
      </c>
      <c r="AL16" s="0" t="n">
        <f aca="false">SUM(AL13:AL14)-AL15</f>
        <v>253535.730653529</v>
      </c>
      <c r="AM16" s="0" t="n">
        <f aca="false">SUM(AM13:AM14)-AM15</f>
        <v>277154.152087887</v>
      </c>
      <c r="AN16" s="0" t="n">
        <f aca="false">SUM(AN13:AN14)-AN15</f>
        <v>236066.287623291</v>
      </c>
      <c r="AO16" s="0" t="n">
        <f aca="false">SUM(AO13:AO14)-AO15</f>
        <v>236552.545524625</v>
      </c>
      <c r="AP16" s="0" t="n">
        <f aca="false">SUM(AP13:AP14)-AP15</f>
        <v>237039.80503762</v>
      </c>
      <c r="AQ16" s="0" t="n">
        <f aca="false">SUM(AQ13:AQ14)-AQ15</f>
        <v>300403.145108636</v>
      </c>
      <c r="AR16" s="0" t="n">
        <f aca="false">SUM(AR13:AR14)-AR15</f>
        <v>301021.926402505</v>
      </c>
      <c r="AS16" s="0" t="n">
        <f aca="false">SUM(AS13:AS14)-AS15</f>
        <v>301641.982284527</v>
      </c>
      <c r="AT16" s="0" t="n">
        <f aca="false">SUM(AT13:AT14)-AT15</f>
        <v>302263.315380144</v>
      </c>
      <c r="AU16" s="0" t="n">
        <f aca="false">SUM(AU13:AU14)-AU15</f>
        <v>302885.928320207</v>
      </c>
      <c r="AV16" s="0" t="n">
        <f aca="false">SUM(AV13:AV14)-AV15</f>
        <v>303509.823740986</v>
      </c>
      <c r="AW16" s="0" t="n">
        <f aca="false">SUM(AW13:AW14)-AW15</f>
        <v>282916.283055052</v>
      </c>
      <c r="AX16" s="0" t="n">
        <f aca="false">SUM(AX13:AX14)-AX15</f>
        <v>283499.044276218</v>
      </c>
      <c r="AY16" s="0" t="n">
        <f aca="false">SUM(AY13:AY14)-AY15</f>
        <v>284083.005890084</v>
      </c>
      <c r="AZ16" s="0" t="n">
        <f aca="false">SUM(AZ13:AZ14)-AZ15</f>
        <v>241967.944813873</v>
      </c>
      <c r="BA16" s="0" t="n">
        <f aca="false">SUM(BA13:BA14)-BA15</f>
        <v>242466.35916274</v>
      </c>
      <c r="BB16" s="0" t="n">
        <f aca="false">SUM(BB13:BB14)-BB15</f>
        <v>242965.80016356</v>
      </c>
      <c r="BC16" s="0" t="n">
        <f aca="false">SUM(BC13:BC14)-BC15</f>
        <v>307913.223736352</v>
      </c>
      <c r="BD16" s="0" t="n">
        <f aca="false">SUM(BD13:BD14)-BD15</f>
        <v>308547.474562568</v>
      </c>
      <c r="BE16" s="0" t="n">
        <f aca="false">SUM(BE13:BE14)-BE15</f>
        <v>309183.03184164</v>
      </c>
      <c r="BF16" s="0" t="n">
        <f aca="false">SUM(BF13:BF14)-BF15</f>
        <v>309819.898264648</v>
      </c>
      <c r="BG16" s="0" t="n">
        <f aca="false">SUM(BG13:BG14)-BG15</f>
        <v>310458.076528212</v>
      </c>
      <c r="BH16" s="0" t="n">
        <f aca="false">SUM(BH13:BH14)-BH15</f>
        <v>311097.569334511</v>
      </c>
      <c r="BI16" s="0" t="n">
        <f aca="false">SUM(BI13:BI14)-BI15</f>
        <v>289989.190131429</v>
      </c>
      <c r="BJ16" s="0" t="n">
        <f aca="false">SUM(BJ13:BJ14)-BJ15</f>
        <v>290586.520383124</v>
      </c>
      <c r="BK16" s="0" t="n">
        <f aca="false">SUM(BK13:BK14)-BK15</f>
        <v>291185.081037336</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1827.84581976997</v>
      </c>
      <c r="AC17" s="0" t="n">
        <f aca="false">SUM(AC13:AC14)*Assumptions!$E$21</f>
        <v>3663.22176577041</v>
      </c>
      <c r="AD17" s="0" t="n">
        <f aca="false">SUM(AD13:AD14)*Assumptions!$E$21</f>
        <v>5506.15110424204</v>
      </c>
      <c r="AE17" s="0" t="n">
        <f aca="false">SUM(AE13:AE14)*Assumptions!$E$21</f>
        <v>9304.00759144051</v>
      </c>
      <c r="AF17" s="0" t="n">
        <f aca="false">SUM(AF13:AF14)*Assumptions!$E$21</f>
        <v>11653.9654046653</v>
      </c>
      <c r="AG17" s="0" t="n">
        <f aca="false">SUM(AG13:AG14)*Assumptions!$E$21</f>
        <v>14013.564798352</v>
      </c>
      <c r="AH17" s="0" t="n">
        <f aca="false">SUM(AH13:AH14)*Assumptions!$E$21</f>
        <v>16382.835521959</v>
      </c>
      <c r="AI17" s="0" t="n">
        <f aca="false">SUM(AI13:AI14)*Assumptions!$E$21</f>
        <v>18761.8074065943</v>
      </c>
      <c r="AJ17" s="0" t="n">
        <f aca="false">SUM(AJ13:AJ14)*Assumptions!$E$21</f>
        <v>21150.5103652255</v>
      </c>
      <c r="AK17" s="0" t="n">
        <f aca="false">SUM(AK13:AK14)*Assumptions!$E$21</f>
        <v>21906.022691061</v>
      </c>
      <c r="AL17" s="0" t="n">
        <f aca="false">SUM(AL13:AL14)*Assumptions!$E$21</f>
        <v>24146.2600622408</v>
      </c>
      <c r="AM17" s="0" t="n">
        <f aca="false">SUM(AM13:AM14)*Assumptions!$E$21</f>
        <v>26395.6335321797</v>
      </c>
      <c r="AN17" s="0" t="n">
        <f aca="false">SUM(AN13:AN14)*Assumptions!$E$21</f>
        <v>22482.5035831706</v>
      </c>
      <c r="AO17" s="0" t="n">
        <f aca="false">SUM(AO13:AO14)*Assumptions!$E$21</f>
        <v>22528.8138594881</v>
      </c>
      <c r="AP17" s="0" t="n">
        <f aca="false">SUM(AP13:AP14)*Assumptions!$E$21</f>
        <v>22575.2195273924</v>
      </c>
      <c r="AQ17" s="0" t="n">
        <f aca="false">SUM(AQ13:AQ14)*Assumptions!$E$21</f>
        <v>28609.8233436796</v>
      </c>
      <c r="AR17" s="0" t="n">
        <f aca="false">SUM(AR13:AR14)*Assumptions!$E$21</f>
        <v>28668.7548954767</v>
      </c>
      <c r="AS17" s="0" t="n">
        <f aca="false">SUM(AS13:AS14)*Assumptions!$E$21</f>
        <v>28727.8078366216</v>
      </c>
      <c r="AT17" s="0" t="n">
        <f aca="false">SUM(AT13:AT14)*Assumptions!$E$21</f>
        <v>28786.9824171566</v>
      </c>
      <c r="AU17" s="0" t="n">
        <f aca="false">SUM(AU13:AU14)*Assumptions!$E$21</f>
        <v>28846.2788876388</v>
      </c>
      <c r="AV17" s="0" t="n">
        <f aca="false">SUM(AV13:AV14)*Assumptions!$E$21</f>
        <v>28905.6974991415</v>
      </c>
      <c r="AW17" s="0" t="n">
        <f aca="false">SUM(AW13:AW14)*Assumptions!$E$21</f>
        <v>26944.407910005</v>
      </c>
      <c r="AX17" s="0" t="n">
        <f aca="false">SUM(AX13:AX14)*Assumptions!$E$21</f>
        <v>26999.9089786875</v>
      </c>
      <c r="AY17" s="0" t="n">
        <f aca="false">SUM(AY13:AY14)*Assumptions!$E$21</f>
        <v>27055.5243704842</v>
      </c>
      <c r="AZ17" s="0" t="n">
        <f aca="false">SUM(AZ13:AZ14)*Assumptions!$E$21</f>
        <v>23044.5661727498</v>
      </c>
      <c r="BA17" s="0" t="n">
        <f aca="false">SUM(BA13:BA14)*Assumptions!$E$21</f>
        <v>23092.0342059752</v>
      </c>
      <c r="BB17" s="0" t="n">
        <f aca="false">SUM(BB13:BB14)*Assumptions!$E$21</f>
        <v>23139.6000155772</v>
      </c>
      <c r="BC17" s="0" t="n">
        <f aca="false">SUM(BC13:BC14)*Assumptions!$E$21</f>
        <v>29325.0689272716</v>
      </c>
      <c r="BD17" s="0" t="n">
        <f aca="false">SUM(BD13:BD14)*Assumptions!$E$21</f>
        <v>29385.4737678636</v>
      </c>
      <c r="BE17" s="0" t="n">
        <f aca="false">SUM(BE13:BE14)*Assumptions!$E$21</f>
        <v>29446.0030325372</v>
      </c>
      <c r="BF17" s="0" t="n">
        <f aca="false">SUM(BF13:BF14)*Assumptions!$E$21</f>
        <v>29506.6569775855</v>
      </c>
      <c r="BG17" s="0" t="n">
        <f aca="false">SUM(BG13:BG14)*Assumptions!$E$21</f>
        <v>29567.4358598297</v>
      </c>
      <c r="BH17" s="0" t="n">
        <f aca="false">SUM(BH13:BH14)*Assumptions!$E$21</f>
        <v>29628.3399366201</v>
      </c>
      <c r="BI17" s="0" t="n">
        <f aca="false">SUM(BI13:BI14)*Assumptions!$E$21</f>
        <v>27618.0181077551</v>
      </c>
      <c r="BJ17" s="0" t="n">
        <f aca="false">SUM(BJ13:BJ14)*Assumptions!$E$21</f>
        <v>27674.9067031546</v>
      </c>
      <c r="BK17" s="0" t="n">
        <f aca="false">SUM(BK13:BK14)*Assumptions!$E$21</f>
        <v>27731.9124797463</v>
      </c>
    </row>
    <row r="18" customFormat="false" ht="25" hidden="false" customHeight="true" outlineLevel="0" collapsed="false">
      <c r="A18" s="1"/>
      <c r="B18" s="1" t="s">
        <v>60</v>
      </c>
      <c r="C18" s="3" t="n">
        <f aca="false">Assumptions!$E$10*Assumptions!$E$16*365*Assumptions!$E$17*(1+Assumptions!$E$20)*(1+Assumptions!$E$18)^(C$6/12)*(1-Assumptions!$E$19)</f>
        <v>3094743.75</v>
      </c>
      <c r="D18" s="3" t="n">
        <f aca="false">Assumptions!$E$10*Assumptions!$E$16*365*Assumptions!$E$17*(1+Assumptions!$E$20)*(1+Assumptions!$E$18)^(D$6/12)*(1-Assumptions!$E$19)</f>
        <v>3101118.41542212</v>
      </c>
      <c r="E18" s="3" t="n">
        <f aca="false">Assumptions!$E$10*Assumptions!$E$16*365*Assumptions!$E$17*(1+Assumptions!$E$20)*(1+Assumptions!$E$18)^(E$6/12)*(1-Assumptions!$E$19)</f>
        <v>3107506.21161128</v>
      </c>
      <c r="F18" s="3" t="n">
        <f aca="false">Assumptions!$E$10*Assumptions!$E$16*365*Assumptions!$E$17*(1+Assumptions!$E$20)*(1+Assumptions!$E$18)^(F$6/12)*(1-Assumptions!$E$19)</f>
        <v>3113907.16561472</v>
      </c>
      <c r="G18" s="3" t="n">
        <f aca="false">Assumptions!$E$10*Assumptions!$E$16*365*Assumptions!$E$17*(1+Assumptions!$E$20)*(1+Assumptions!$E$18)^(G$6/12)*(1-Assumptions!$E$19)</f>
        <v>3120321.30453538</v>
      </c>
      <c r="H18" s="3" t="n">
        <f aca="false">Assumptions!$E$10*Assumptions!$E$16*365*Assumptions!$E$17*(1+Assumptions!$E$20)*(1+Assumptions!$E$18)^(H$6/12)*(1-Assumptions!$E$19)</f>
        <v>3126748.65553203</v>
      </c>
      <c r="I18" s="3" t="n">
        <f aca="false">Assumptions!$E$10*Assumptions!$E$16*365*Assumptions!$E$17*(1+Assumptions!$E$20)*(1+Assumptions!$E$18)^(I$6/12)*(1-Assumptions!$E$19)</f>
        <v>3133189.24581937</v>
      </c>
      <c r="J18" s="3" t="n">
        <f aca="false">Assumptions!$E$10*Assumptions!$E$16*365*Assumptions!$E$17*(1+Assumptions!$E$20)*(1+Assumptions!$E$18)^(J$6/12)*(1-Assumptions!$E$19)</f>
        <v>3139643.10266819</v>
      </c>
      <c r="K18" s="3" t="n">
        <f aca="false">Assumptions!$E$10*Assumptions!$E$16*365*Assumptions!$E$17*(1+Assumptions!$E$20)*(1+Assumptions!$E$18)^(K$6/12)*(1-Assumptions!$E$19)</f>
        <v>3146110.25340543</v>
      </c>
      <c r="L18" s="0" t="n">
        <f aca="false">Assumptions!$E$10*Assumptions!$E$16*365*Assumptions!$E$17*(1+Assumptions!$E$20)*(1+Assumptions!$E$18)^(L$6/12)*(1-Assumptions!$E$19)</f>
        <v>3152590.72541432</v>
      </c>
      <c r="M18" s="0" t="n">
        <f aca="false">Assumptions!$E$10*Assumptions!$E$16*365*Assumptions!$E$17*(1+Assumptions!$E$20)*(1+Assumptions!$E$18)^(M$6/12)*(1-Assumptions!$E$19)</f>
        <v>3159084.5461345</v>
      </c>
      <c r="N18" s="0" t="n">
        <f aca="false">Assumptions!$E$10*Assumptions!$E$16*365*Assumptions!$E$17*(1+Assumptions!$E$20)*(1+Assumptions!$E$18)^(N$6/12)*(1-Assumptions!$E$19)</f>
        <v>3165591.74306213</v>
      </c>
      <c r="O18" s="0" t="n">
        <f aca="false">Assumptions!$E$10*Assumptions!$E$16*365*Assumptions!$E$17*(1+Assumptions!$E$20)*(1+Assumptions!$E$18)^(O$6/12)*(1-Assumptions!$E$19)</f>
        <v>3172112.34375</v>
      </c>
      <c r="P18" s="0" t="n">
        <f aca="false">Assumptions!$E$10*Assumptions!$E$16*365*Assumptions!$E$17*(1+Assumptions!$E$20)*(1+Assumptions!$E$18)^(P$6/12)*(1-Assumptions!$E$19)</f>
        <v>3178646.37580767</v>
      </c>
      <c r="Q18" s="0" t="n">
        <f aca="false">Assumptions!$E$10*Assumptions!$E$16*365*Assumptions!$E$17*(1+Assumptions!$E$20)*(1+Assumptions!$E$18)^(Q$6/12)*(1-Assumptions!$E$19)</f>
        <v>3185193.86690157</v>
      </c>
      <c r="R18" s="0" t="n">
        <f aca="false">Assumptions!$E$10*Assumptions!$E$16*365*Assumptions!$E$17*(1+Assumptions!$E$20)*(1+Assumptions!$E$18)^(R$6/12)*(1-Assumptions!$E$19)</f>
        <v>3191754.84475509</v>
      </c>
      <c r="S18" s="0" t="n">
        <f aca="false">Assumptions!$E$10*Assumptions!$E$16*365*Assumptions!$E$17*(1+Assumptions!$E$20)*(1+Assumptions!$E$18)^(S$6/12)*(1-Assumptions!$E$19)</f>
        <v>3198329.33714876</v>
      </c>
      <c r="T18" s="0" t="n">
        <f aca="false">Assumptions!$E$10*Assumptions!$E$16*365*Assumptions!$E$17*(1+Assumptions!$E$20)*(1+Assumptions!$E$18)^(T$6/12)*(1-Assumptions!$E$19)</f>
        <v>3204917.37192033</v>
      </c>
      <c r="U18" s="0" t="n">
        <f aca="false">Assumptions!$E$10*Assumptions!$E$16*365*Assumptions!$E$17*(1+Assumptions!$E$20)*(1+Assumptions!$E$18)^(U$6/12)*(1-Assumptions!$E$19)</f>
        <v>3211518.97696486</v>
      </c>
      <c r="V18" s="0" t="n">
        <f aca="false">Assumptions!$E$10*Assumptions!$E$16*365*Assumptions!$E$17*(1+Assumptions!$E$20)*(1+Assumptions!$E$18)^(V$6/12)*(1-Assumptions!$E$19)</f>
        <v>3218134.1802349</v>
      </c>
      <c r="W18" s="0" t="n">
        <f aca="false">Assumptions!$E$10*Assumptions!$E$16*365*Assumptions!$E$17*(1+Assumptions!$E$20)*(1+Assumptions!$E$18)^(W$6/12)*(1-Assumptions!$E$19)</f>
        <v>3224763.00974057</v>
      </c>
      <c r="X18" s="0" t="n">
        <f aca="false">Assumptions!$E$10*Assumptions!$E$16*365*Assumptions!$E$17*(1+Assumptions!$E$20)*(1+Assumptions!$E$18)^(X$6/12)*(1-Assumptions!$E$19)</f>
        <v>3231405.49354968</v>
      </c>
      <c r="Y18" s="0" t="n">
        <f aca="false">Assumptions!$E$10*Assumptions!$E$16*365*Assumptions!$E$17*(1+Assumptions!$E$20)*(1+Assumptions!$E$18)^(Y$6/12)*(1-Assumptions!$E$19)</f>
        <v>3238061.65978786</v>
      </c>
      <c r="Z18" s="0" t="n">
        <f aca="false">Assumptions!$E$10*Assumptions!$E$16*365*Assumptions!$E$17*(1+Assumptions!$E$20)*(1+Assumptions!$E$18)^(Z$6/12)*(1-Assumptions!$E$19)</f>
        <v>3244731.53663868</v>
      </c>
      <c r="AA18" s="0" t="n">
        <f aca="false">Assumptions!$E$10*Assumptions!$E$16*365*Assumptions!$E$17*(1+Assumptions!$E$20)*(1+Assumptions!$E$18)^(AA$6/12)*(1-Assumptions!$E$19)</f>
        <v>3251415.15234375</v>
      </c>
      <c r="AB18" s="0" t="n">
        <f aca="false">Assumptions!$E$10*Assumptions!$E$16*365*Assumptions!$E$17*(1+Assumptions!$E$20)*(1+Assumptions!$E$18)^(AB$6/12)*(1-Assumptions!$E$19)</f>
        <v>3258112.53520286</v>
      </c>
      <c r="AC18" s="0" t="n">
        <f aca="false">Assumptions!$E$10*Assumptions!$E$16*365*Assumptions!$E$17*(1+Assumptions!$E$20)*(1+Assumptions!$E$18)^(AC$6/12)*(1-Assumptions!$E$19)</f>
        <v>3264823.7135741</v>
      </c>
      <c r="AD18" s="0" t="n">
        <f aca="false">Assumptions!$E$10*Assumptions!$E$16*365*Assumptions!$E$17*(1+Assumptions!$E$20)*(1+Assumptions!$E$18)^(AD$6/12)*(1-Assumptions!$E$19)</f>
        <v>3271548.71587397</v>
      </c>
      <c r="AE18" s="0" t="n">
        <f aca="false">Assumptions!$E$10*Assumptions!$E$16*365*Assumptions!$E$17*(1+Assumptions!$E$20)*(1+Assumptions!$E$18)^(AE$6/12)*(1-Assumptions!$E$19)</f>
        <v>3278287.57057748</v>
      </c>
      <c r="AF18" s="0" t="n">
        <f aca="false">Assumptions!$E$10*Assumptions!$E$16*365*Assumptions!$E$17*(1+Assumptions!$E$20)*(1+Assumptions!$E$18)^(AF$6/12)*(1-Assumptions!$E$19)</f>
        <v>3285040.30621833</v>
      </c>
      <c r="AG18" s="0" t="n">
        <f aca="false">Assumptions!$E$10*Assumptions!$E$16*365*Assumptions!$E$17*(1+Assumptions!$E$20)*(1+Assumptions!$E$18)^(AG$6/12)*(1-Assumptions!$E$19)</f>
        <v>3291806.95138898</v>
      </c>
      <c r="AH18" s="0" t="n">
        <f aca="false">Assumptions!$E$10*Assumptions!$E$16*365*Assumptions!$E$17*(1+Assumptions!$E$20)*(1+Assumptions!$E$18)^(AH$6/12)*(1-Assumptions!$E$19)</f>
        <v>3298587.53474077</v>
      </c>
      <c r="AI18" s="0" t="n">
        <f aca="false">Assumptions!$E$10*Assumptions!$E$16*365*Assumptions!$E$17*(1+Assumptions!$E$20)*(1+Assumptions!$E$18)^(AI$6/12)*(1-Assumptions!$E$19)</f>
        <v>3305382.08498408</v>
      </c>
      <c r="AJ18" s="0" t="n">
        <f aca="false">Assumptions!$E$10*Assumptions!$E$16*365*Assumptions!$E$17*(1+Assumptions!$E$20)*(1+Assumptions!$E$18)^(AJ$6/12)*(1-Assumptions!$E$19)</f>
        <v>3312190.63088842</v>
      </c>
      <c r="AK18" s="0" t="n">
        <f aca="false">Assumptions!$E$10*Assumptions!$E$16*365*Assumptions!$E$17*(1+Assumptions!$E$20)*(1+Assumptions!$E$18)^(AK$6/12)*(1-Assumptions!$E$19)</f>
        <v>3319013.20128256</v>
      </c>
      <c r="AL18" s="0" t="n">
        <f aca="false">Assumptions!$E$10*Assumptions!$E$16*365*Assumptions!$E$17*(1+Assumptions!$E$20)*(1+Assumptions!$E$18)^(AL$6/12)*(1-Assumptions!$E$19)</f>
        <v>3325849.82505465</v>
      </c>
      <c r="AM18" s="0" t="n">
        <f aca="false">Assumptions!$E$10*Assumptions!$E$16*365*Assumptions!$E$17*(1+Assumptions!$E$20)*(1+Assumptions!$E$18)^(AM$6/12)*(1-Assumptions!$E$19)</f>
        <v>3332700.53115234</v>
      </c>
      <c r="AN18" s="0" t="n">
        <f aca="false">Assumptions!$E$10*Assumptions!$E$16*365*Assumptions!$E$17*(1+Assumptions!$E$20)*(1+Assumptions!$E$18)^(AN$6/12)*(1-Assumptions!$E$19)</f>
        <v>3339565.34858294</v>
      </c>
      <c r="AO18" s="0" t="n">
        <f aca="false">Assumptions!$E$10*Assumptions!$E$16*365*Assumptions!$E$17*(1+Assumptions!$E$20)*(1+Assumptions!$E$18)^(AO$6/12)*(1-Assumptions!$E$19)</f>
        <v>3346444.30641346</v>
      </c>
      <c r="AP18" s="0" t="n">
        <f aca="false">Assumptions!$E$10*Assumptions!$E$16*365*Assumptions!$E$17*(1+Assumptions!$E$20)*(1+Assumptions!$E$18)^(AP$6/12)*(1-Assumptions!$E$19)</f>
        <v>3353337.43377082</v>
      </c>
      <c r="AQ18" s="0" t="n">
        <f aca="false">Assumptions!$E$10*Assumptions!$E$16*365*Assumptions!$E$17*(1+Assumptions!$E$20)*(1+Assumptions!$E$18)^(AQ$6/12)*(1-Assumptions!$E$19)</f>
        <v>3360244.75984192</v>
      </c>
      <c r="AR18" s="0" t="n">
        <f aca="false">Assumptions!$E$10*Assumptions!$E$16*365*Assumptions!$E$17*(1+Assumptions!$E$20)*(1+Assumptions!$E$18)^(AR$6/12)*(1-Assumptions!$E$19)</f>
        <v>3367166.31387379</v>
      </c>
      <c r="AS18" s="0" t="n">
        <f aca="false">Assumptions!$E$10*Assumptions!$E$16*365*Assumptions!$E$17*(1+Assumptions!$E$20)*(1+Assumptions!$E$18)^(AS$6/12)*(1-Assumptions!$E$19)</f>
        <v>3374102.1251737</v>
      </c>
      <c r="AT18" s="0" t="n">
        <f aca="false">Assumptions!$E$10*Assumptions!$E$16*365*Assumptions!$E$17*(1+Assumptions!$E$20)*(1+Assumptions!$E$18)^(AT$6/12)*(1-Assumptions!$E$19)</f>
        <v>3381052.22310929</v>
      </c>
      <c r="AU18" s="0" t="n">
        <f aca="false">Assumptions!$E$10*Assumptions!$E$16*365*Assumptions!$E$17*(1+Assumptions!$E$20)*(1+Assumptions!$E$18)^(AU$6/12)*(1-Assumptions!$E$19)</f>
        <v>3388016.63710868</v>
      </c>
      <c r="AV18" s="0" t="n">
        <f aca="false">Assumptions!$E$10*Assumptions!$E$16*365*Assumptions!$E$17*(1+Assumptions!$E$20)*(1+Assumptions!$E$18)^(AV$6/12)*(1-Assumptions!$E$19)</f>
        <v>3394995.39666063</v>
      </c>
      <c r="AW18" s="0" t="n">
        <f aca="false">Assumptions!$E$10*Assumptions!$E$16*365*Assumptions!$E$17*(1+Assumptions!$E$20)*(1+Assumptions!$E$18)^(AW$6/12)*(1-Assumptions!$E$19)</f>
        <v>3401988.53131462</v>
      </c>
      <c r="AX18" s="0" t="n">
        <f aca="false">Assumptions!$E$10*Assumptions!$E$16*365*Assumptions!$E$17*(1+Assumptions!$E$20)*(1+Assumptions!$E$18)^(AX$6/12)*(1-Assumptions!$E$19)</f>
        <v>3408996.07068101</v>
      </c>
      <c r="AY18" s="0" t="n">
        <f aca="false">Assumptions!$E$10*Assumptions!$E$16*365*Assumptions!$E$17*(1+Assumptions!$E$20)*(1+Assumptions!$E$18)^(AY$6/12)*(1-Assumptions!$E$19)</f>
        <v>3416018.04443115</v>
      </c>
      <c r="AZ18" s="0" t="n">
        <f aca="false">Assumptions!$E$10*Assumptions!$E$16*365*Assumptions!$E$17*(1+Assumptions!$E$20)*(1+Assumptions!$E$18)^(AZ$6/12)*(1-Assumptions!$E$19)</f>
        <v>3423054.48229751</v>
      </c>
      <c r="BA18" s="0" t="n">
        <f aca="false">Assumptions!$E$10*Assumptions!$E$16*365*Assumptions!$E$17*(1+Assumptions!$E$20)*(1+Assumptions!$E$18)^(BA$6/12)*(1-Assumptions!$E$19)</f>
        <v>3430105.41407379</v>
      </c>
      <c r="BB18" s="0" t="n">
        <f aca="false">Assumptions!$E$10*Assumptions!$E$16*365*Assumptions!$E$17*(1+Assumptions!$E$20)*(1+Assumptions!$E$18)^(BB$6/12)*(1-Assumptions!$E$19)</f>
        <v>3437170.86961509</v>
      </c>
      <c r="BC18" s="0" t="n">
        <f aca="false">Assumptions!$E$10*Assumptions!$E$16*365*Assumptions!$E$17*(1+Assumptions!$E$20)*(1+Assumptions!$E$18)^(BC$6/12)*(1-Assumptions!$E$19)</f>
        <v>3444250.87883797</v>
      </c>
      <c r="BD18" s="0" t="n">
        <f aca="false">Assumptions!$E$10*Assumptions!$E$16*365*Assumptions!$E$17*(1+Assumptions!$E$20)*(1+Assumptions!$E$18)^(BD$6/12)*(1-Assumptions!$E$19)</f>
        <v>3451345.47172064</v>
      </c>
      <c r="BE18" s="0" t="n">
        <f aca="false">Assumptions!$E$10*Assumptions!$E$16*365*Assumptions!$E$17*(1+Assumptions!$E$20)*(1+Assumptions!$E$18)^(BE$6/12)*(1-Assumptions!$E$19)</f>
        <v>3458454.67830304</v>
      </c>
      <c r="BF18" s="0" t="n">
        <f aca="false">Assumptions!$E$10*Assumptions!$E$16*365*Assumptions!$E$17*(1+Assumptions!$E$20)*(1+Assumptions!$E$18)^(BF$6/12)*(1-Assumptions!$E$19)</f>
        <v>3465578.52868702</v>
      </c>
      <c r="BG18" s="0" t="n">
        <f aca="false">Assumptions!$E$10*Assumptions!$E$16*365*Assumptions!$E$17*(1+Assumptions!$E$20)*(1+Assumptions!$E$18)^(BG$6/12)*(1-Assumptions!$E$19)</f>
        <v>3472717.0530364</v>
      </c>
      <c r="BH18" s="0" t="n">
        <f aca="false">Assumptions!$E$10*Assumptions!$E$16*365*Assumptions!$E$17*(1+Assumptions!$E$20)*(1+Assumptions!$E$18)^(BH$6/12)*(1-Assumptions!$E$19)</f>
        <v>3479870.28157714</v>
      </c>
      <c r="BI18" s="0" t="n">
        <f aca="false">Assumptions!$E$10*Assumptions!$E$16*365*Assumptions!$E$17*(1+Assumptions!$E$20)*(1+Assumptions!$E$18)^(BI$6/12)*(1-Assumptions!$E$19)</f>
        <v>3487038.24459749</v>
      </c>
      <c r="BJ18" s="0" t="n">
        <f aca="false">Assumptions!$E$10*Assumptions!$E$16*365*Assumptions!$E$17*(1+Assumptions!$E$20)*(1+Assumptions!$E$18)^(BJ$6/12)*(1-Assumptions!$E$19)</f>
        <v>3494220.97244804</v>
      </c>
      <c r="BK18" s="0" t="n">
        <f aca="false">Assumptions!$E$10*Assumptions!$E$16*365*Assumptions!$E$17*(1+Assumptions!$E$20)*(1+Assumptions!$E$18)^(BK$6/12)*(1-Assumptions!$E$19)</f>
        <v>3501418.49554193</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35208022.1757256</v>
      </c>
      <c r="AU19" s="0" t="n">
        <f aca="false">AT27</f>
        <v>35208022.1757256</v>
      </c>
      <c r="AV19" s="0" t="n">
        <f aca="false">AU27</f>
        <v>35208022.1757256</v>
      </c>
      <c r="AW19" s="0" t="n">
        <f aca="false">AV27</f>
        <v>35208022.1757256</v>
      </c>
      <c r="AX19" s="0" t="n">
        <f aca="false">AW27</f>
        <v>35208022.1757256</v>
      </c>
      <c r="AY19" s="0" t="n">
        <f aca="false">AX27</f>
        <v>35208022.1757256</v>
      </c>
      <c r="AZ19" s="0" t="n">
        <f aca="false">AY27</f>
        <v>35208022.1757256</v>
      </c>
      <c r="BA19" s="0" t="n">
        <f aca="false">AZ27</f>
        <v>35208022.1757256</v>
      </c>
      <c r="BB19" s="0" t="n">
        <f aca="false">BA27</f>
        <v>35208022.1757256</v>
      </c>
      <c r="BC19" s="0" t="n">
        <f aca="false">BB27</f>
        <v>35208022.1757256</v>
      </c>
      <c r="BD19" s="0" t="n">
        <f aca="false">BC27</f>
        <v>35208022.1757256</v>
      </c>
      <c r="BE19" s="0" t="n">
        <f aca="false">BD27</f>
        <v>35208022.1757256</v>
      </c>
      <c r="BF19" s="0" t="n">
        <f aca="false">BE27</f>
        <v>35208022.1757256</v>
      </c>
      <c r="BG19" s="0" t="n">
        <f aca="false">BF27</f>
        <v>35208022.1757256</v>
      </c>
      <c r="BH19" s="0" t="n">
        <f aca="false">BG27</f>
        <v>35208022.1757256</v>
      </c>
      <c r="BI19" s="0" t="n">
        <f aca="false">BH27</f>
        <v>35208022.1757256</v>
      </c>
      <c r="BJ19" s="0" t="n">
        <f aca="false">BI27</f>
        <v>35208022.1757256</v>
      </c>
      <c r="BK19" s="0" t="n">
        <f aca="false">BJ27</f>
        <v>35208022.1757256</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161370.101638742</v>
      </c>
      <c r="AU20" s="0" t="n">
        <f aca="false">(AU19+AU10/2)*IF(AND(Assumptions!$E$24&gt;0,AU$6&gt;Assumptions!$E$24),Assumptions!$E$27,Assumptions!$E$23)/12</f>
        <v>161370.101638742</v>
      </c>
      <c r="AV20" s="0" t="n">
        <f aca="false">(AV19+AV10/2)*IF(AND(Assumptions!$E$24&gt;0,AV$6&gt;Assumptions!$E$24),Assumptions!$E$27,Assumptions!$E$23)/12</f>
        <v>161370.101638742</v>
      </c>
      <c r="AW20" s="0" t="n">
        <f aca="false">(AW19+AW10/2)*IF(AND(Assumptions!$E$24&gt;0,AW$6&gt;Assumptions!$E$24),Assumptions!$E$27,Assumptions!$E$23)/12</f>
        <v>161370.101638742</v>
      </c>
      <c r="AX20" s="0" t="n">
        <f aca="false">(AX19+AX10/2)*IF(AND(Assumptions!$E$24&gt;0,AX$6&gt;Assumptions!$E$24),Assumptions!$E$27,Assumptions!$E$23)/12</f>
        <v>161370.101638742</v>
      </c>
      <c r="AY20" s="0" t="n">
        <f aca="false">(AY19+AY10/2)*IF(AND(Assumptions!$E$24&gt;0,AY$6&gt;Assumptions!$E$24),Assumptions!$E$27,Assumptions!$E$23)/12</f>
        <v>161370.101638742</v>
      </c>
      <c r="AZ20" s="0" t="n">
        <f aca="false">(AZ19+AZ10/2)*IF(AND(Assumptions!$E$24&gt;0,AZ$6&gt;Assumptions!$E$24),Assumptions!$E$27,Assumptions!$E$23)/12</f>
        <v>161370.101638742</v>
      </c>
      <c r="BA20" s="0" t="n">
        <f aca="false">(BA19+BA10/2)*IF(AND(Assumptions!$E$24&gt;0,BA$6&gt;Assumptions!$E$24),Assumptions!$E$27,Assumptions!$E$23)/12</f>
        <v>161370.101638742</v>
      </c>
      <c r="BB20" s="0" t="n">
        <f aca="false">(BB19+BB10/2)*IF(AND(Assumptions!$E$24&gt;0,BB$6&gt;Assumptions!$E$24),Assumptions!$E$27,Assumptions!$E$23)/12</f>
        <v>161370.101638742</v>
      </c>
      <c r="BC20" s="0" t="n">
        <f aca="false">(BC19+BC10/2)*IF(AND(Assumptions!$E$24&gt;0,BC$6&gt;Assumptions!$E$24),Assumptions!$E$27,Assumptions!$E$23)/12</f>
        <v>161370.101638742</v>
      </c>
      <c r="BD20" s="0" t="n">
        <f aca="false">(BD19+BD10/2)*IF(AND(Assumptions!$E$24&gt;0,BD$6&gt;Assumptions!$E$24),Assumptions!$E$27,Assumptions!$E$23)/12</f>
        <v>161370.101638742</v>
      </c>
      <c r="BE20" s="0" t="n">
        <f aca="false">(BE19+BE10/2)*IF(AND(Assumptions!$E$24&gt;0,BE$6&gt;Assumptions!$E$24),Assumptions!$E$27,Assumptions!$E$23)/12</f>
        <v>161370.101638742</v>
      </c>
      <c r="BF20" s="0" t="n">
        <f aca="false">(BF19+BF10/2)*IF(AND(Assumptions!$E$24&gt;0,BF$6&gt;Assumptions!$E$24),Assumptions!$E$27,Assumptions!$E$23)/12</f>
        <v>161370.101638742</v>
      </c>
      <c r="BG20" s="0" t="n">
        <f aca="false">(BG19+BG10/2)*IF(AND(Assumptions!$E$24&gt;0,BG$6&gt;Assumptions!$E$24),Assumptions!$E$27,Assumptions!$E$23)/12</f>
        <v>161370.101638742</v>
      </c>
      <c r="BH20" s="0" t="n">
        <f aca="false">(BH19+BH10/2)*IF(AND(Assumptions!$E$24&gt;0,BH$6&gt;Assumptions!$E$24),Assumptions!$E$27,Assumptions!$E$23)/12</f>
        <v>161370.101638742</v>
      </c>
      <c r="BI20" s="0" t="n">
        <f aca="false">(BI19+BI10/2)*IF(AND(Assumptions!$E$24&gt;0,BI$6&gt;Assumptions!$E$24),Assumptions!$E$27,Assumptions!$E$23)/12</f>
        <v>161370.101638742</v>
      </c>
      <c r="BJ20" s="0" t="n">
        <f aca="false">(BJ19+BJ10/2)*IF(AND(Assumptions!$E$24&gt;0,BJ$6&gt;Assumptions!$E$24),Assumptions!$E$27,Assumptions!$E$23)/12</f>
        <v>161370.101638742</v>
      </c>
      <c r="BK20" s="0" t="n">
        <f aca="false">(BK19+BK10/2)*IF(AND(Assumptions!$E$24&gt;0,BK$6&gt;Assumptions!$E$24),Assumptions!$E$27,Assumptions!$E$23)/12</f>
        <v>161370.101638742</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35208022.1757256</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60894234.705077</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1217884.69410154</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35208022.1757256</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35208022.1757256</v>
      </c>
      <c r="AT27" s="0" t="n">
        <f aca="false">SUM(AT19,AT10,AT21)-SUM(AT24:AT26)</f>
        <v>35208022.1757256</v>
      </c>
      <c r="AU27" s="0" t="n">
        <f aca="false">SUM(AU19,AU10,AU21)-SUM(AU24:AU26)</f>
        <v>35208022.1757256</v>
      </c>
      <c r="AV27" s="0" t="n">
        <f aca="false">SUM(AV19,AV10,AV21)-SUM(AV24:AV26)</f>
        <v>35208022.1757256</v>
      </c>
      <c r="AW27" s="0" t="n">
        <f aca="false">SUM(AW19,AW10,AW21)-SUM(AW24:AW26)</f>
        <v>35208022.1757256</v>
      </c>
      <c r="AX27" s="0" t="n">
        <f aca="false">SUM(AX19,AX10,AX21)-SUM(AX24:AX26)</f>
        <v>35208022.1757256</v>
      </c>
      <c r="AY27" s="0" t="n">
        <f aca="false">SUM(AY19,AY10,AY21)-SUM(AY24:AY26)</f>
        <v>35208022.1757256</v>
      </c>
      <c r="AZ27" s="0" t="n">
        <f aca="false">SUM(AZ19,AZ10,AZ21)-SUM(AZ24:AZ26)</f>
        <v>35208022.1757256</v>
      </c>
      <c r="BA27" s="0" t="n">
        <f aca="false">SUM(BA19,BA10,BA21)-SUM(BA24:BA26)</f>
        <v>35208022.1757256</v>
      </c>
      <c r="BB27" s="0" t="n">
        <f aca="false">SUM(BB19,BB10,BB21)-SUM(BB24:BB26)</f>
        <v>35208022.1757256</v>
      </c>
      <c r="BC27" s="0" t="n">
        <f aca="false">SUM(BC19,BC10,BC21)-SUM(BC24:BC26)</f>
        <v>35208022.1757256</v>
      </c>
      <c r="BD27" s="0" t="n">
        <f aca="false">SUM(BD19,BD10,BD21)-SUM(BD24:BD26)</f>
        <v>35208022.1757256</v>
      </c>
      <c r="BE27" s="0" t="n">
        <f aca="false">SUM(BE19,BE10,BE21)-SUM(BE24:BE26)</f>
        <v>35208022.1757256</v>
      </c>
      <c r="BF27" s="0" t="n">
        <f aca="false">SUM(BF19,BF10,BF21)-SUM(BF24:BF26)</f>
        <v>35208022.1757256</v>
      </c>
      <c r="BG27" s="0" t="n">
        <f aca="false">SUM(BG19,BG10,BG21)-SUM(BG24:BG26)</f>
        <v>35208022.1757256</v>
      </c>
      <c r="BH27" s="0" t="n">
        <f aca="false">SUM(BH19,BH10,BH21)-SUM(BH24:BH26)</f>
        <v>35208022.1757256</v>
      </c>
      <c r="BI27" s="0" t="n">
        <f aca="false">SUM(BI19,BI10,BI21)-SUM(BI24:BI26)</f>
        <v>35208022.1757256</v>
      </c>
      <c r="BJ27" s="0" t="n">
        <f aca="false">SUM(BJ19,BJ10,BJ21)-SUM(BJ24:BJ26)</f>
        <v>35208022.1757256</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-47207.5480455187</v>
      </c>
      <c r="AC28" s="0" t="n">
        <f aca="false">SUM(AC16,AC10,AC21,AC22)-SUM(AC9,AC17,AC20,AC23:AC26)</f>
        <v>-29771.4765585144</v>
      </c>
      <c r="AD28" s="0" t="n">
        <f aca="false">SUM(AD16,AD10,AD21,AD22)-SUM(AD9,AD17,AD20,AD23:AD26)</f>
        <v>-12263.647843034</v>
      </c>
      <c r="AE28" s="0" t="n">
        <f aca="false">SUM(AE16,AE10,AE21,AE22)-SUM(AE9,AE17,AE20,AE23:AE26)</f>
        <v>23815.9887853516</v>
      </c>
      <c r="AF28" s="0" t="n">
        <f aca="false">SUM(AF16,AF10,AF21,AF22)-SUM(AF9,AF17,AF20,AF23:AF26)</f>
        <v>46140.5880109872</v>
      </c>
      <c r="AG28" s="0" t="n">
        <f aca="false">SUM(AG16,AG10,AG21,AG22)-SUM(AG9,AG17,AG20,AG23:AG26)</f>
        <v>68556.7822510108</v>
      </c>
      <c r="AH28" s="0" t="n">
        <f aca="false">SUM(AH16,AH10,AH21,AH22)-SUM(AH9,AH17,AH20,AH23:AH26)</f>
        <v>91064.8541252774</v>
      </c>
      <c r="AI28" s="0" t="n">
        <f aca="false">SUM(AI16,AI10,AI21,AI22)-SUM(AI9,AI17,AI20,AI23:AI26)</f>
        <v>113665.087029313</v>
      </c>
      <c r="AJ28" s="0" t="n">
        <f aca="false">SUM(AJ16,AJ10,AJ21,AJ22)-SUM(AJ9,AJ17,AJ20,AJ23:AJ26)</f>
        <v>136357.765136309</v>
      </c>
      <c r="AK28" s="0" t="n">
        <f aca="false">SUM(AK16,AK10,AK21,AK22)-SUM(AK9,AK17,AK20,AK23:AK26)</f>
        <v>143535.132231746</v>
      </c>
      <c r="AL28" s="0" t="n">
        <f aca="false">SUM(AL16,AL10,AL21,AL22)-SUM(AL9,AL17,AL20,AL23:AL26)</f>
        <v>164817.387257954</v>
      </c>
      <c r="AM28" s="0" t="n">
        <f aca="false">SUM(AM16,AM10,AM21,AM22)-SUM(AM9,AM17,AM20,AM23:AM26)</f>
        <v>186186.435222374</v>
      </c>
      <c r="AN28" s="0" t="n">
        <f aca="false">SUM(AN16,AN10,AN21,AN22)-SUM(AN9,AN17,AN20,AN23:AN26)</f>
        <v>149011.700706787</v>
      </c>
      <c r="AO28" s="0" t="n">
        <f aca="false">SUM(AO16,AO10,AO21,AO22)-SUM(AO9,AO17,AO20,AO23:AO26)</f>
        <v>149451.648331803</v>
      </c>
      <c r="AP28" s="0" t="n">
        <f aca="false">SUM(AP16,AP10,AP21,AP22)-SUM(AP9,AP17,AP20,AP23:AP26)</f>
        <v>149892.502176894</v>
      </c>
      <c r="AQ28" s="0" t="n">
        <f aca="false">SUM(AQ16,AQ10,AQ21,AQ22)-SUM(AQ9,AQ17,AQ20,AQ23:AQ26)</f>
        <v>207221.238431623</v>
      </c>
      <c r="AR28" s="0" t="n">
        <f aca="false">SUM(AR16,AR10,AR21,AR22)-SUM(AR9,AR17,AR20,AR23:AR26)</f>
        <v>207781.088173695</v>
      </c>
      <c r="AS28" s="0" t="n">
        <f aca="false">SUM(AS16,AS10,AS21,AS22)-SUM(AS9,AS17,AS20,AS23:AS26)</f>
        <v>23495364.2668402</v>
      </c>
      <c r="AT28" s="0" t="n">
        <f aca="false">SUM(AT16,AT10,AT21,AT22)-SUM(AT9,AT17,AT20,AT23:AT26)</f>
        <v>112106.231324245</v>
      </c>
      <c r="AU28" s="0" t="n">
        <f aca="false">SUM(AU16,AU10,AU21,AU22)-SUM(AU9,AU17,AU20,AU23:AU26)</f>
        <v>112669.547793826</v>
      </c>
      <c r="AV28" s="0" t="n">
        <f aca="false">SUM(AV16,AV10,AV21,AV22)-SUM(AV9,AV17,AV20,AV23:AV26)</f>
        <v>113234.024603102</v>
      </c>
      <c r="AW28" s="0" t="n">
        <f aca="false">SUM(AW16,AW10,AW21,AW22)-SUM(AW9,AW17,AW20,AW23:AW26)</f>
        <v>94601.7735063052</v>
      </c>
      <c r="AX28" s="0" t="n">
        <f aca="false">SUM(AX16,AX10,AX21,AX22)-SUM(AX9,AX17,AX20,AX23:AX26)</f>
        <v>95129.0336587886</v>
      </c>
      <c r="AY28" s="0" t="n">
        <f aca="false">SUM(AY16,AY10,AY21,AY22)-SUM(AY9,AY17,AY20,AY23:AY26)</f>
        <v>95657.3798808578</v>
      </c>
      <c r="AZ28" s="0" t="n">
        <f aca="false">SUM(AZ16,AZ10,AZ21,AZ22)-SUM(AZ9,AZ17,AZ20,AZ23:AZ26)</f>
        <v>57553.2770023811</v>
      </c>
      <c r="BA28" s="0" t="n">
        <f aca="false">SUM(BA16,BA10,BA21,BA22)-SUM(BA9,BA17,BA20,BA23:BA26)</f>
        <v>58004.2233180227</v>
      </c>
      <c r="BB28" s="0" t="n">
        <f aca="false">SUM(BB16,BB10,BB21,BB22)-SUM(BB9,BB17,BB20,BB23:BB26)</f>
        <v>58456.0985092409</v>
      </c>
      <c r="BC28" s="0" t="n">
        <f aca="false">SUM(BC16,BC10,BC21,BC22)-SUM(BC9,BC17,BC20,BC23:BC26)</f>
        <v>117218.053170338</v>
      </c>
      <c r="BD28" s="0" t="n">
        <f aca="false">SUM(BD16,BD10,BD21,BD22)-SUM(BD9,BD17,BD20,BD23:BD26)</f>
        <v>117791.899155962</v>
      </c>
      <c r="BE28" s="0" t="n">
        <f aca="false">SUM(BE16,BE10,BE21,BE22)-SUM(BE9,BE17,BE20,BE23:BE26)</f>
        <v>118366.927170361</v>
      </c>
      <c r="BF28" s="0" t="n">
        <f aca="false">SUM(BF16,BF10,BF21,BF22)-SUM(BF9,BF17,BF20,BF23:BF26)</f>
        <v>118943.13964832</v>
      </c>
      <c r="BG28" s="0" t="n">
        <f aca="false">SUM(BG16,BG10,BG21,BG22)-SUM(BG9,BG17,BG20,BG23:BG26)</f>
        <v>119520.53902964</v>
      </c>
      <c r="BH28" s="0" t="n">
        <f aca="false">SUM(BH16,BH10,BH21,BH22)-SUM(BH9,BH17,BH20,BH23:BH26)</f>
        <v>120099.127759148</v>
      </c>
      <c r="BI28" s="0" t="n">
        <f aca="false">SUM(BI16,BI10,BI21,BI22)-SUM(BI9,BI17,BI20,BI23:BI26)</f>
        <v>101001.070384931</v>
      </c>
      <c r="BJ28" s="0" t="n">
        <f aca="false">SUM(BJ16,BJ10,BJ21,BJ22)-SUM(BJ9,BJ17,BJ20,BJ23:BJ26)</f>
        <v>101541.512041227</v>
      </c>
      <c r="BK28" s="0" t="n">
        <f aca="false">SUM(BK16,BK10,BK21,BK22)-SUM(BK9,BK17,BK20,BK23:BK26)</f>
        <v>24570410.9021688</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17364.5352878147</v>
      </c>
      <c r="AC29" s="0" t="n">
        <f aca="false">SUM(AC16,AC22)-SUM(AC9,AC17,AC23)</f>
        <v>34800.6067748189</v>
      </c>
      <c r="AD29" s="0" t="n">
        <f aca="false">SUM(AD16,AD22)-SUM(AD9,AD17,AD23)</f>
        <v>52308.4354902994</v>
      </c>
      <c r="AE29" s="0" t="n">
        <f aca="false">SUM(AE16,AE22)-SUM(AE9,AE17,AE23)</f>
        <v>88388.0721186849</v>
      </c>
      <c r="AF29" s="0" t="n">
        <f aca="false">SUM(AF16,AF22)-SUM(AF9,AF17,AF23)</f>
        <v>110712.671344321</v>
      </c>
      <c r="AG29" s="0" t="n">
        <f aca="false">SUM(AG16,AG22)-SUM(AG9,AG17,AG23)</f>
        <v>133128.865584344</v>
      </c>
      <c r="AH29" s="0" t="n">
        <f aca="false">SUM(AH16,AH22)-SUM(AH9,AH17,AH23)</f>
        <v>155636.937458611</v>
      </c>
      <c r="AI29" s="0" t="n">
        <f aca="false">SUM(AI16,AI22)-SUM(AI9,AI17,AI23)</f>
        <v>178237.170362646</v>
      </c>
      <c r="AJ29" s="0" t="n">
        <f aca="false">SUM(AJ16,AJ22)-SUM(AJ9,AJ17,AJ23)</f>
        <v>200929.848469642</v>
      </c>
      <c r="AK29" s="0" t="n">
        <f aca="false">SUM(AK16,AK22)-SUM(AK9,AK17,AK23)</f>
        <v>208107.215565079</v>
      </c>
      <c r="AL29" s="0" t="n">
        <f aca="false">SUM(AL16,AL22)-SUM(AL9,AL17,AL23)</f>
        <v>229389.470591288</v>
      </c>
      <c r="AM29" s="0" t="n">
        <f aca="false">SUM(AM16,AM22)-SUM(AM9,AM17,AM23)</f>
        <v>250758.518555707</v>
      </c>
      <c r="AN29" s="0" t="n">
        <f aca="false">SUM(AN16,AN22)-SUM(AN9,AN17,AN23)</f>
        <v>213583.78404012</v>
      </c>
      <c r="AO29" s="0" t="n">
        <f aca="false">SUM(AO16,AO22)-SUM(AO9,AO17,AO23)</f>
        <v>214023.731665137</v>
      </c>
      <c r="AP29" s="0" t="n">
        <f aca="false">SUM(AP16,AP22)-SUM(AP9,AP17,AP23)</f>
        <v>214464.585510227</v>
      </c>
      <c r="AQ29" s="0" t="n">
        <f aca="false">SUM(AQ16,AQ22)-SUM(AQ9,AQ17,AQ23)</f>
        <v>271793.321764956</v>
      </c>
      <c r="AR29" s="0" t="n">
        <f aca="false">SUM(AR16,AR22)-SUM(AR9,AR17,AR23)</f>
        <v>272353.171507029</v>
      </c>
      <c r="AS29" s="0" t="n">
        <f aca="false">SUM(AS16,AS22)-SUM(AS9,AS17,AS23)</f>
        <v>272914.174447905</v>
      </c>
      <c r="AT29" s="0" t="n">
        <f aca="false">SUM(AT16,AT22)-SUM(AT9,AT17,AT23)</f>
        <v>273476.332962987</v>
      </c>
      <c r="AU29" s="0" t="n">
        <f aca="false">SUM(AU16,AU22)-SUM(AU9,AU17,AU23)</f>
        <v>274039.649432568</v>
      </c>
      <c r="AV29" s="0" t="n">
        <f aca="false">SUM(AV16,AV22)-SUM(AV9,AV17,AV23)</f>
        <v>274604.126241845</v>
      </c>
      <c r="AW29" s="0" t="n">
        <f aca="false">SUM(AW16,AW22)-SUM(AW9,AW17,AW23)</f>
        <v>255971.875145047</v>
      </c>
      <c r="AX29" s="0" t="n">
        <f aca="false">SUM(AX16,AX22)-SUM(AX9,AX17,AX23)</f>
        <v>256499.135297531</v>
      </c>
      <c r="AY29" s="0" t="n">
        <f aca="false">SUM(AY16,AY22)-SUM(AY9,AY17,AY23)</f>
        <v>257027.4815196</v>
      </c>
      <c r="AZ29" s="0" t="n">
        <f aca="false">SUM(AZ16,AZ22)-SUM(AZ9,AZ17,AZ23)</f>
        <v>218923.378641123</v>
      </c>
      <c r="BA29" s="0" t="n">
        <f aca="false">SUM(BA16,BA22)-SUM(BA9,BA17,BA23)</f>
        <v>219374.324956765</v>
      </c>
      <c r="BB29" s="0" t="n">
        <f aca="false">SUM(BB16,BB22)-SUM(BB9,BB17,BB23)</f>
        <v>219826.200147983</v>
      </c>
      <c r="BC29" s="0" t="n">
        <f aca="false">SUM(BC16,BC22)-SUM(BC9,BC17,BC23)</f>
        <v>278588.15480908</v>
      </c>
      <c r="BD29" s="0" t="n">
        <f aca="false">SUM(BD16,BD22)-SUM(BD9,BD17,BD23)</f>
        <v>279162.000794704</v>
      </c>
      <c r="BE29" s="0" t="n">
        <f aca="false">SUM(BE16,BE22)-SUM(BE9,BE17,BE23)</f>
        <v>279737.028809103</v>
      </c>
      <c r="BF29" s="0" t="n">
        <f aca="false">SUM(BF16,BF22)-SUM(BF9,BF17,BF23)</f>
        <v>280313.241287062</v>
      </c>
      <c r="BG29" s="0" t="n">
        <f aca="false">SUM(BG16,BG22)-SUM(BG9,BG17,BG23)</f>
        <v>280890.640668382</v>
      </c>
      <c r="BH29" s="0" t="n">
        <f aca="false">SUM(BH16,BH22)-SUM(BH9,BH17,BH23)</f>
        <v>281469.229397891</v>
      </c>
      <c r="BI29" s="0" t="n">
        <f aca="false">SUM(BI16,BI22)-SUM(BI9,BI17,BI23)</f>
        <v>262371.172023674</v>
      </c>
      <c r="BJ29" s="0" t="n">
        <f aca="false">SUM(BJ16,BJ22)-SUM(BJ9,BJ17,BJ23)</f>
        <v>262911.613679969</v>
      </c>
      <c r="BK29" s="0" t="n">
        <f aca="false">SUM(BK16,BK22)-SUM(BK9,BK17,BK23)</f>
        <v>59939803.1795331</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-37279.8277103031</v>
      </c>
      <c r="AC30" s="0" t="n">
        <f aca="false">AC28/(1+Assumptions!$E$30)^(AC$6/12)</f>
        <v>-23289.5622439885</v>
      </c>
      <c r="AD30" s="0" t="n">
        <f aca="false">AD28/(1+Assumptions!$E$30)^(AD$6/12)</f>
        <v>-9503.40242537772</v>
      </c>
      <c r="AE30" s="0" t="n">
        <f aca="false">AE28/(1+Assumptions!$E$30)^(AE$6/12)</f>
        <v>18282.1203790464</v>
      </c>
      <c r="AF30" s="0" t="n">
        <f aca="false">AF28/(1+Assumptions!$E$30)^(AF$6/12)</f>
        <v>35086.4613860421</v>
      </c>
      <c r="AG30" s="0" t="n">
        <f aca="false">AG28/(1+Assumptions!$E$30)^(AG$6/12)</f>
        <v>51642.2753402257</v>
      </c>
      <c r="AH30" s="0" t="n">
        <f aca="false">AH28/(1+Assumptions!$E$30)^(AH$6/12)</f>
        <v>67952.311997374</v>
      </c>
      <c r="AI30" s="0" t="n">
        <f aca="false">AI28/(1+Assumptions!$E$30)^(AI$6/12)</f>
        <v>84019.2940828425</v>
      </c>
      <c r="AJ30" s="0" t="n">
        <f aca="false">AJ28/(1+Assumptions!$E$30)^(AJ$6/12)</f>
        <v>99845.9175406594</v>
      </c>
      <c r="AK30" s="0" t="n">
        <f aca="false">AK28/(1+Assumptions!$E$30)^(AK$6/12)</f>
        <v>104113.524699545</v>
      </c>
      <c r="AL30" s="0" t="n">
        <f aca="false">AL28/(1+Assumptions!$E$30)^(AL$6/12)</f>
        <v>118426.926730526</v>
      </c>
      <c r="AM30" s="0" t="n">
        <f aca="false">AM28/(1+Assumptions!$E$30)^(AM$6/12)</f>
        <v>132523.827002077</v>
      </c>
      <c r="AN30" s="0" t="n">
        <f aca="false">AN28/(1+Assumptions!$E$30)^(AN$6/12)</f>
        <v>105066.629762028</v>
      </c>
      <c r="AO30" s="0" t="n">
        <f aca="false">AO28/(1+Assumptions!$E$30)^(AO$6/12)</f>
        <v>104386.332053468</v>
      </c>
      <c r="AP30" s="0" t="n">
        <f aca="false">AP28/(1+Assumptions!$E$30)^(AP$6/12)</f>
        <v>103710.167509925</v>
      </c>
      <c r="AQ30" s="0" t="n">
        <f aca="false">AQ28/(1+Assumptions!$E$30)^(AQ$6/12)</f>
        <v>142028.071240833</v>
      </c>
      <c r="AR30" s="0" t="n">
        <f aca="false">AR28/(1+Assumptions!$E$30)^(AR$6/12)</f>
        <v>141073.174423927</v>
      </c>
      <c r="AS30" s="0" t="n">
        <f aca="false">AS28/(1+Assumptions!$E$30)^(AS$6/12)</f>
        <v>15802256.3670097</v>
      </c>
      <c r="AT30" s="0" t="n">
        <f aca="false">AT28/(1+Assumptions!$E$30)^(AT$6/12)</f>
        <v>74690.4664907728</v>
      </c>
      <c r="AU30" s="0" t="n">
        <f aca="false">AU28/(1+Assumptions!$E$30)^(AU$6/12)</f>
        <v>74360.1861215959</v>
      </c>
      <c r="AV30" s="0" t="n">
        <f aca="false">AV28/(1+Assumptions!$E$30)^(AV$6/12)</f>
        <v>74030.2742779028</v>
      </c>
      <c r="AW30" s="0" t="n">
        <f aca="false">AW28/(1+Assumptions!$E$30)^(AW$6/12)</f>
        <v>61267.5044966591</v>
      </c>
      <c r="AX30" s="0" t="n">
        <f aca="false">AX28/(1+Assumptions!$E$30)^(AX$6/12)</f>
        <v>61029.8772308997</v>
      </c>
      <c r="AY30" s="0" t="n">
        <f aca="false">AY28/(1+Assumptions!$E$30)^(AY$6/12)</f>
        <v>60791.9942471237</v>
      </c>
      <c r="AZ30" s="0" t="n">
        <f aca="false">AZ28/(1+Assumptions!$E$30)^(AZ$6/12)</f>
        <v>36232.3467704157</v>
      </c>
      <c r="BA30" s="0" t="n">
        <f aca="false">BA28/(1+Assumptions!$E$30)^(BA$6/12)</f>
        <v>36172.9994244408</v>
      </c>
      <c r="BB30" s="0" t="n">
        <f aca="false">BB28/(1+Assumptions!$E$30)^(BB$6/12)</f>
        <v>36112.1403691946</v>
      </c>
      <c r="BC30" s="0" t="n">
        <f aca="false">BC28/(1+Assumptions!$E$30)^(BC$6/12)</f>
        <v>71732.5724824718</v>
      </c>
      <c r="BD30" s="0" t="n">
        <f aca="false">BD28/(1+Assumptions!$E$30)^(BD$6/12)</f>
        <v>71406.1838618113</v>
      </c>
      <c r="BE30" s="0" t="n">
        <f aca="false">BE28/(1+Assumptions!$E$30)^(BE$6/12)</f>
        <v>71080.3031518897</v>
      </c>
      <c r="BF30" s="0" t="n">
        <f aca="false">BF28/(1+Assumptions!$E$30)^(BF$6/12)</f>
        <v>70754.9444180057</v>
      </c>
      <c r="BG30" s="0" t="n">
        <f aca="false">BG28/(1+Assumptions!$E$30)^(BG$6/12)</f>
        <v>70430.1214546079</v>
      </c>
      <c r="BH30" s="0" t="n">
        <f aca="false">BH28/(1+Assumptions!$E$30)^(BH$6/12)</f>
        <v>70105.8477888609</v>
      </c>
      <c r="BI30" s="0" t="n">
        <f aca="false">BI28/(1+Assumptions!$E$30)^(BI$6/12)</f>
        <v>58403.4989950695</v>
      </c>
      <c r="BJ30" s="0" t="n">
        <f aca="false">BJ28/(1+Assumptions!$E$30)^(BJ$6/12)</f>
        <v>58164.1002992821</v>
      </c>
      <c r="BK30" s="0" t="n">
        <f aca="false">BK28/(1+Assumptions!$E$30)^(BK$6/12)</f>
        <v>13941911.0019316</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-7420212.54804552</v>
      </c>
      <c r="AC31" s="0" t="n">
        <f aca="false">SUM($C28:AC28)</f>
        <v>-7449984.02460403</v>
      </c>
      <c r="AD31" s="0" t="n">
        <f aca="false">SUM($C28:AD28)</f>
        <v>-7462247.67244707</v>
      </c>
      <c r="AE31" s="0" t="n">
        <f aca="false">SUM($C28:AE28)</f>
        <v>-7438431.68366172</v>
      </c>
      <c r="AF31" s="0" t="n">
        <f aca="false">SUM($C28:AF28)</f>
        <v>-7392291.09565073</v>
      </c>
      <c r="AG31" s="0" t="n">
        <f aca="false">SUM($C28:AG28)</f>
        <v>-7323734.31339972</v>
      </c>
      <c r="AH31" s="0" t="n">
        <f aca="false">SUM($C28:AH28)</f>
        <v>-7232669.45927444</v>
      </c>
      <c r="AI31" s="0" t="n">
        <f aca="false">SUM($C28:AI28)</f>
        <v>-7119004.37224513</v>
      </c>
      <c r="AJ31" s="0" t="n">
        <f aca="false">SUM($C28:AJ28)</f>
        <v>-6982646.60710882</v>
      </c>
      <c r="AK31" s="0" t="n">
        <f aca="false">SUM($C28:AK28)</f>
        <v>-6839111.47487707</v>
      </c>
      <c r="AL31" s="0" t="n">
        <f aca="false">SUM($C28:AL28)</f>
        <v>-6674294.08761912</v>
      </c>
      <c r="AM31" s="0" t="n">
        <f aca="false">SUM($C28:AM28)</f>
        <v>-6488107.65239674</v>
      </c>
      <c r="AN31" s="0" t="n">
        <f aca="false">SUM($C28:AN28)</f>
        <v>-6339095.95168996</v>
      </c>
      <c r="AO31" s="0" t="n">
        <f aca="false">SUM($C28:AO28)</f>
        <v>-6189644.30335815</v>
      </c>
      <c r="AP31" s="0" t="n">
        <f aca="false">SUM($C28:AP28)</f>
        <v>-6039751.80118126</v>
      </c>
      <c r="AQ31" s="0" t="n">
        <f aca="false">SUM($C28:AQ28)</f>
        <v>-5832530.56274964</v>
      </c>
      <c r="AR31" s="0" t="n">
        <f aca="false">SUM($C28:AR28)</f>
        <v>-5624749.47457594</v>
      </c>
      <c r="AS31" s="0" t="n">
        <f aca="false">SUM($C28:AS28)</f>
        <v>17870614.7922642</v>
      </c>
      <c r="AT31" s="0" t="n">
        <f aca="false">SUM($C28:AT28)</f>
        <v>17982721.0235885</v>
      </c>
      <c r="AU31" s="0" t="n">
        <f aca="false">SUM($C28:AU28)</f>
        <v>18095390.5713823</v>
      </c>
      <c r="AV31" s="0" t="n">
        <f aca="false">SUM($C28:AV28)</f>
        <v>18208624.5959854</v>
      </c>
      <c r="AW31" s="0" t="n">
        <f aca="false">SUM($C28:AW28)</f>
        <v>18303226.3694917</v>
      </c>
      <c r="AX31" s="0" t="n">
        <f aca="false">SUM($C28:AX28)</f>
        <v>18398355.4031505</v>
      </c>
      <c r="AY31" s="0" t="n">
        <f aca="false">SUM($C28:AY28)</f>
        <v>18494012.7830313</v>
      </c>
      <c r="AZ31" s="0" t="n">
        <f aca="false">SUM($C28:AZ28)</f>
        <v>18551566.0600337</v>
      </c>
      <c r="BA31" s="0" t="n">
        <f aca="false">SUM($C28:BA28)</f>
        <v>18609570.2833517</v>
      </c>
      <c r="BB31" s="0" t="n">
        <f aca="false">SUM($C28:BB28)</f>
        <v>18668026.381861</v>
      </c>
      <c r="BC31" s="0" t="n">
        <f aca="false">SUM($C28:BC28)</f>
        <v>18785244.4350313</v>
      </c>
      <c r="BD31" s="0" t="n">
        <f aca="false">SUM($C28:BD28)</f>
        <v>18903036.3341873</v>
      </c>
      <c r="BE31" s="0" t="n">
        <f aca="false">SUM($C28:BE28)</f>
        <v>19021403.2613576</v>
      </c>
      <c r="BF31" s="0" t="n">
        <f aca="false">SUM($C28:BF28)</f>
        <v>19140346.401006</v>
      </c>
      <c r="BG31" s="0" t="n">
        <f aca="false">SUM($C28:BG28)</f>
        <v>19259866.9400356</v>
      </c>
      <c r="BH31" s="0" t="n">
        <f aca="false">SUM($C28:BH28)</f>
        <v>19379966.0677947</v>
      </c>
      <c r="BI31" s="0" t="n">
        <f aca="false">SUM($C28:BI28)</f>
        <v>19480967.1381797</v>
      </c>
      <c r="BJ31" s="0" t="n">
        <f aca="false">SUM($C28:BJ28)</f>
        <v>19582508.6502209</v>
      </c>
      <c r="BK31" s="0" t="n">
        <f aca="false">SUM($C28:BK28)</f>
        <v>44152919.5523897</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1834474.17366676</v>
      </c>
      <c r="G9" s="3" t="n">
        <f aca="false">SUM(Monthly!AN16:AY16)</f>
        <v>3371883.0926439</v>
      </c>
      <c r="H9" s="3" t="n">
        <f aca="false">SUM(Monthly!AZ16:BK16)</f>
        <v>3456180.16995999</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174711.826063501</v>
      </c>
      <c r="G10" s="3" t="n">
        <f aca="false">SUM(Monthly!AN17:AY17)</f>
        <v>321131.723108942</v>
      </c>
      <c r="H10" s="3" t="n">
        <f aca="false">SUM(Monthly!AZ17:BK17)</f>
        <v>329160.016186666</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1355653.10983245</v>
      </c>
      <c r="H11" s="3" t="n">
        <f aca="false">SUM(Monthly!AZ20:BK20)</f>
        <v>1936441.21966491</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35208022.1757256</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60894234.705077</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884897.347603256</v>
      </c>
      <c r="G14" s="3" t="n">
        <f aca="false">SUM(Monthly!AN28:AY28)</f>
        <v>24982120.4354281</v>
      </c>
      <c r="H14" s="3" t="n">
        <f aca="false">SUM(Monthly!AZ28:BK28)</f>
        <v>25658906.7693583</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1659762.34760326</v>
      </c>
      <c r="G15" s="3" t="n">
        <f aca="false">SUM(Monthly!AN29:AY29)</f>
        <v>3050751.36953495</v>
      </c>
      <c r="H15" s="3" t="n">
        <f aca="false">SUM(Monthly!AZ29:BK29)</f>
        <v>62803370.1647488</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35208022.1757256</v>
      </c>
      <c r="D8" s="3"/>
      <c r="E8" s="3"/>
      <c r="F8" s="3"/>
      <c r="G8" s="3"/>
      <c r="H8" s="3"/>
      <c r="I8" s="3"/>
      <c r="J8" s="3"/>
      <c r="K8" s="3"/>
    </row>
    <row r="9" customFormat="false" ht="25" hidden="false" customHeight="true" outlineLevel="0" collapsed="false">
      <c r="A9" s="1"/>
      <c r="B9" s="1" t="s">
        <v>82</v>
      </c>
      <c r="C9" s="16" t="n">
        <f aca="false">C8/SUM(Monthly!C9:BK9)</f>
        <v>1.91973948613553</v>
      </c>
      <c r="D9" s="3"/>
      <c r="E9" s="3"/>
      <c r="F9" s="3"/>
      <c r="G9" s="3"/>
      <c r="H9" s="3"/>
      <c r="I9" s="3"/>
      <c r="J9" s="3"/>
      <c r="K9" s="3"/>
    </row>
    <row r="10" customFormat="false" ht="25" hidden="false" customHeight="true" outlineLevel="0" collapsed="false">
      <c r="A10" s="1"/>
      <c r="B10" s="1" t="s">
        <v>83</v>
      </c>
      <c r="C10" s="3" t="n">
        <f aca="false">SUM(Monthly!AZ16:BK16)</f>
        <v>3456180.16995999</v>
      </c>
      <c r="D10" s="3"/>
      <c r="E10" s="3"/>
      <c r="F10" s="3"/>
      <c r="G10" s="3"/>
      <c r="H10" s="3"/>
      <c r="I10" s="3"/>
      <c r="J10" s="3"/>
      <c r="K10" s="3"/>
    </row>
    <row r="11" customFormat="false" ht="25" hidden="false" customHeight="true" outlineLevel="0" collapsed="false">
      <c r="A11" s="1"/>
      <c r="B11" s="1" t="s">
        <v>84</v>
      </c>
      <c r="C11" s="16" t="n">
        <f aca="false">IF(C8&gt;0,C10/C8,0)</f>
        <v>0.0981645646753449</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1.78481026682445</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66342666.2313208</v>
      </c>
      <c r="D10" s="3" t="n">
        <f aca="false">Monthly!BK18*(1+$B10)/D$9</f>
        <v>60024317.0664331</v>
      </c>
      <c r="E10" s="3" t="n">
        <f aca="false">Monthly!BK18*(1+$B10)/E$9</f>
        <v>54804811.2345693</v>
      </c>
      <c r="F10" s="3" t="n">
        <f aca="false">Monthly!BK18*(1+$B10)/F$9</f>
        <v>50420426.3358038</v>
      </c>
      <c r="G10" s="3" t="n">
        <f aca="false">Monthly!BK18*(1+$B10)/G$9</f>
        <v>46685579.9405591</v>
      </c>
      <c r="H10" s="3"/>
      <c r="I10" s="3"/>
      <c r="J10" s="3"/>
      <c r="K10" s="3"/>
    </row>
    <row r="11" customFormat="false" ht="25" hidden="false" customHeight="true" outlineLevel="0" collapsed="false">
      <c r="A11" s="1"/>
      <c r="B11" s="16" t="n">
        <v>-0.05</v>
      </c>
      <c r="C11" s="3" t="n">
        <f aca="false">Monthly!BK18*(1+$B11)/C$9</f>
        <v>70028369.9108386</v>
      </c>
      <c r="D11" s="3" t="n">
        <f aca="false">Monthly!BK18*(1+$B11)/D$9</f>
        <v>63359001.3479016</v>
      </c>
      <c r="E11" s="3" t="n">
        <f aca="false">Monthly!BK18*(1+$B11)/E$9</f>
        <v>57849522.9698232</v>
      </c>
      <c r="F11" s="3" t="n">
        <f aca="false">Monthly!BK18*(1+$B11)/F$9</f>
        <v>53221561.1322373</v>
      </c>
      <c r="G11" s="3" t="n">
        <f aca="false">Monthly!BK18*(1+$B11)/G$9</f>
        <v>49279223.2705901</v>
      </c>
      <c r="H11" s="3"/>
      <c r="I11" s="3"/>
      <c r="J11" s="3"/>
      <c r="K11" s="3"/>
    </row>
    <row r="12" customFormat="false" ht="25" hidden="false" customHeight="true" outlineLevel="0" collapsed="false">
      <c r="A12" s="1"/>
      <c r="B12" s="16" t="n">
        <v>0</v>
      </c>
      <c r="C12" s="3" t="n">
        <f aca="false">Monthly!BK18*(1+$B12)/C$9</f>
        <v>73714073.5903564</v>
      </c>
      <c r="D12" s="3" t="n">
        <f aca="false">Monthly!BK18*(1+$B12)/D$9</f>
        <v>66693685.6293701</v>
      </c>
      <c r="E12" s="3" t="n">
        <f aca="false">Monthly!BK18*(1+$B12)/E$9</f>
        <v>60894234.705077</v>
      </c>
      <c r="F12" s="3" t="n">
        <f aca="false">Monthly!BK18*(1+$B12)/F$9</f>
        <v>56022695.9286709</v>
      </c>
      <c r="G12" s="3" t="n">
        <f aca="false">Monthly!BK18*(1+$B12)/G$9</f>
        <v>51872866.6006212</v>
      </c>
      <c r="H12" s="3"/>
      <c r="I12" s="3"/>
      <c r="J12" s="3"/>
      <c r="K12" s="3"/>
    </row>
    <row r="13" customFormat="false" ht="25" hidden="false" customHeight="true" outlineLevel="0" collapsed="false">
      <c r="A13" s="1"/>
      <c r="B13" s="16" t="n">
        <v>0.05</v>
      </c>
      <c r="C13" s="3" t="n">
        <f aca="false">Monthly!BK18*(1+$B13)/C$9</f>
        <v>77399777.2698742</v>
      </c>
      <c r="D13" s="3" t="n">
        <f aca="false">Monthly!BK18*(1+$B13)/D$9</f>
        <v>70028369.9108386</v>
      </c>
      <c r="E13" s="3" t="n">
        <f aca="false">Monthly!BK18*(1+$B13)/E$9</f>
        <v>63938946.4403309</v>
      </c>
      <c r="F13" s="3" t="n">
        <f aca="false">Monthly!BK18*(1+$B13)/F$9</f>
        <v>58823830.7251044</v>
      </c>
      <c r="G13" s="3" t="n">
        <f aca="false">Monthly!BK18*(1+$B13)/G$9</f>
        <v>54466509.9306522</v>
      </c>
      <c r="H13" s="3"/>
      <c r="I13" s="3"/>
      <c r="J13" s="3"/>
      <c r="K13" s="3"/>
    </row>
    <row r="14" customFormat="false" ht="25" hidden="false" customHeight="true" outlineLevel="0" collapsed="false">
      <c r="A14" s="1"/>
      <c r="B14" s="16" t="n">
        <v>0.1</v>
      </c>
      <c r="C14" s="3" t="n">
        <f aca="false">Monthly!BK18*(1+$B14)/C$9</f>
        <v>81085480.9493921</v>
      </c>
      <c r="D14" s="3" t="n">
        <f aca="false">Monthly!BK18*(1+$B14)/D$9</f>
        <v>73363054.1923071</v>
      </c>
      <c r="E14" s="3" t="n">
        <f aca="false">Monthly!BK18*(1+$B14)/E$9</f>
        <v>66983658.1755847</v>
      </c>
      <c r="F14" s="3" t="n">
        <f aca="false">Monthly!BK18*(1+$B14)/F$9</f>
        <v>61624965.521538</v>
      </c>
      <c r="G14" s="3" t="n">
        <f aca="false">Monthly!BK18*(1+$B14)/G$9</f>
        <v>57060153.2606833</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